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diaserver\COMMON DATA\21 Nautica\2023-24\Caseware\"/>
    </mc:Choice>
  </mc:AlternateContent>
  <xr:revisionPtr revIDLastSave="0" documentId="13_ncr:1_{80B90773-A9D7-4485-81C3-E716DA500CFA}" xr6:coauthVersionLast="47" xr6:coauthVersionMax="47" xr10:uidLastSave="{00000000-0000-0000-0000-000000000000}"/>
  <bookViews>
    <workbookView xWindow="-108" yWindow="-108" windowWidth="23256" windowHeight="12456" xr2:uid="{5C308479-CD99-4550-9BF7-C376EAB49D86}"/>
  </bookViews>
  <sheets>
    <sheet name="Caseware TB" sheetId="1" r:id="rId1"/>
    <sheet name="TB" sheetId="2" r:id="rId2"/>
  </sheets>
  <definedNames>
    <definedName name="_xlnm._FilterDatabase" localSheetId="0" hidden="1">'Caseware TB'!$A$3:$H$75</definedName>
    <definedName name="_xlnm._FilterDatabase" localSheetId="1" hidden="1">TB!$A$2:$I$66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2" l="1"/>
  <c r="F26" i="2"/>
  <c r="E14" i="2"/>
  <c r="K28" i="2"/>
  <c r="J28" i="2"/>
  <c r="I29" i="2" l="1"/>
  <c r="I27" i="2" l="1"/>
  <c r="J24" i="2" l="1"/>
  <c r="J23" i="2"/>
  <c r="E16" i="2" l="1"/>
  <c r="D68" i="2"/>
  <c r="C68" i="2"/>
  <c r="F27" i="2" l="1"/>
  <c r="E27" i="2"/>
  <c r="E31" i="2"/>
  <c r="E63" i="1" l="1"/>
  <c r="G52" i="2" l="1"/>
  <c r="F32" i="2" l="1"/>
  <c r="E55" i="2" s="1"/>
  <c r="G55" i="2" s="1"/>
  <c r="E58" i="1" s="1"/>
  <c r="G63" i="2"/>
  <c r="E74" i="1" s="1"/>
  <c r="G64" i="2"/>
  <c r="E75" i="1" s="1"/>
  <c r="G62" i="2"/>
  <c r="E70" i="1" s="1"/>
  <c r="G59" i="2"/>
  <c r="E68" i="1" l="1"/>
  <c r="D65" i="2"/>
  <c r="G4" i="2"/>
  <c r="E17" i="1" s="1"/>
  <c r="G5" i="2"/>
  <c r="E19" i="1" s="1"/>
  <c r="G6" i="2"/>
  <c r="E15" i="1" s="1"/>
  <c r="G7" i="2"/>
  <c r="E18" i="1" s="1"/>
  <c r="G8" i="2"/>
  <c r="E16" i="1" s="1"/>
  <c r="G9" i="2"/>
  <c r="E20" i="1" s="1"/>
  <c r="G10" i="2"/>
  <c r="E14" i="1" s="1"/>
  <c r="G11" i="2"/>
  <c r="E25" i="1" s="1"/>
  <c r="G12" i="2"/>
  <c r="E24" i="1" s="1"/>
  <c r="G13" i="2"/>
  <c r="E27" i="1" s="1"/>
  <c r="G14" i="2"/>
  <c r="E41" i="1" s="1"/>
  <c r="G15" i="2"/>
  <c r="E37" i="1" s="1"/>
  <c r="G16" i="2"/>
  <c r="G17" i="2"/>
  <c r="E38" i="1" s="1"/>
  <c r="G18" i="2"/>
  <c r="G19" i="2"/>
  <c r="G20" i="2"/>
  <c r="G21" i="2"/>
  <c r="G22" i="2"/>
  <c r="G23" i="2"/>
  <c r="G25" i="2"/>
  <c r="E23" i="1" s="1"/>
  <c r="G26" i="2"/>
  <c r="G28" i="2"/>
  <c r="E21" i="1" s="1"/>
  <c r="G29" i="2"/>
  <c r="E7" i="1" s="1"/>
  <c r="G30" i="2"/>
  <c r="E12" i="1" s="1"/>
  <c r="G31" i="2"/>
  <c r="E42" i="1" s="1"/>
  <c r="G32" i="2"/>
  <c r="E8" i="1" s="1"/>
  <c r="G33" i="2"/>
  <c r="E22" i="1" s="1"/>
  <c r="G34" i="2"/>
  <c r="G35" i="2"/>
  <c r="E29" i="1" s="1"/>
  <c r="G36" i="2"/>
  <c r="E30" i="1" s="1"/>
  <c r="G37" i="2"/>
  <c r="E34" i="1" s="1"/>
  <c r="G38" i="2"/>
  <c r="E32" i="1" s="1"/>
  <c r="G39" i="2"/>
  <c r="E35" i="1" s="1"/>
  <c r="G40" i="2"/>
  <c r="E33" i="1" s="1"/>
  <c r="G41" i="2"/>
  <c r="E31" i="1" s="1"/>
  <c r="G42" i="2"/>
  <c r="G43" i="2"/>
  <c r="G44" i="2"/>
  <c r="G45" i="2"/>
  <c r="E57" i="1" s="1"/>
  <c r="G46" i="2"/>
  <c r="G47" i="2"/>
  <c r="G48" i="2"/>
  <c r="E47" i="1" s="1"/>
  <c r="G49" i="2"/>
  <c r="E50" i="1" s="1"/>
  <c r="G50" i="2"/>
  <c r="E46" i="1" s="1"/>
  <c r="G51" i="2"/>
  <c r="E59" i="1" s="1"/>
  <c r="G53" i="2"/>
  <c r="G54" i="2"/>
  <c r="G56" i="2"/>
  <c r="E72" i="1" s="1"/>
  <c r="G57" i="2"/>
  <c r="G58" i="2"/>
  <c r="G60" i="2"/>
  <c r="E69" i="1" s="1"/>
  <c r="G61" i="2"/>
  <c r="G68" i="2" s="1"/>
  <c r="G3" i="2"/>
  <c r="E4" i="1" s="1"/>
  <c r="C65" i="2"/>
  <c r="E11" i="1" l="1"/>
  <c r="E5" i="1"/>
  <c r="E40" i="1"/>
  <c r="E65" i="1"/>
  <c r="E45" i="1"/>
  <c r="E39" i="1"/>
  <c r="E71" i="1"/>
  <c r="E6" i="1"/>
  <c r="E67" i="1"/>
  <c r="G27" i="2"/>
  <c r="E28" i="1" s="1"/>
  <c r="D66" i="2" l="1"/>
  <c r="C69" i="2" l="1"/>
  <c r="G2" i="1"/>
  <c r="F2" i="1"/>
  <c r="G24" i="2" l="1"/>
  <c r="E65" i="2"/>
  <c r="F65" i="2"/>
  <c r="F66" i="2" l="1"/>
  <c r="G65" i="2"/>
  <c r="E10" i="1"/>
  <c r="E2" i="1" l="1"/>
</calcChain>
</file>

<file path=xl/sharedStrings.xml><?xml version="1.0" encoding="utf-8"?>
<sst xmlns="http://schemas.openxmlformats.org/spreadsheetml/2006/main" count="482" uniqueCount="333">
  <si>
    <t>100/01</t>
  </si>
  <si>
    <t>Capital Account</t>
  </si>
  <si>
    <t>1.5.0.300.100.100.050.000.00000.000</t>
  </si>
  <si>
    <t>Equity - other</t>
  </si>
  <si>
    <t>100/02</t>
  </si>
  <si>
    <t>income tax payables</t>
  </si>
  <si>
    <t>1.5.2.220.100.000.050.000.00000.000</t>
  </si>
  <si>
    <t>Liabilities - Current - other</t>
  </si>
  <si>
    <t>100/03</t>
  </si>
  <si>
    <t>deffered tax payables</t>
  </si>
  <si>
    <t>1.1.1.155.100.000.050.000.00000.000</t>
  </si>
  <si>
    <t>Assets - Other asset</t>
  </si>
  <si>
    <t>100/04</t>
  </si>
  <si>
    <t>Loan From Ram Ram Narayan</t>
  </si>
  <si>
    <t>1.1.1.140.100.600.000.000.11010.001</t>
  </si>
  <si>
    <t>100/05</t>
  </si>
  <si>
    <t>Loan From Moyez Kassam</t>
  </si>
  <si>
    <t>100/06</t>
  </si>
  <si>
    <t>Loan from Amir J</t>
  </si>
  <si>
    <t>100/07</t>
  </si>
  <si>
    <t>Loan From Rajiv</t>
  </si>
  <si>
    <t>100/08</t>
  </si>
  <si>
    <t>Loan From Rajan</t>
  </si>
  <si>
    <t>100/09</t>
  </si>
  <si>
    <t>Loan From Mr.Jassani</t>
  </si>
  <si>
    <t>100/10</t>
  </si>
  <si>
    <t>Sundry Creditors</t>
  </si>
  <si>
    <t>1.5.2.500.100.000.050.000.00000.000</t>
  </si>
  <si>
    <t>Liabilities - Current - trade payable</t>
  </si>
  <si>
    <t>100/11</t>
  </si>
  <si>
    <t>Advance from customer</t>
  </si>
  <si>
    <t>1.5.2.500.100.000.100.000.00000.000</t>
  </si>
  <si>
    <t>100/12</t>
  </si>
  <si>
    <t>Provision Haulage Charges</t>
  </si>
  <si>
    <t>1.5.2.500.100.000.050.000.00010.000</t>
  </si>
  <si>
    <t>100/13</t>
  </si>
  <si>
    <t>Audit Fees Payable</t>
  </si>
  <si>
    <t>1.5.2.500.100.000.250.000.00000.000</t>
  </si>
  <si>
    <t>100/14</t>
  </si>
  <si>
    <t>Salaries Payable</t>
  </si>
  <si>
    <t>1.5.2.500.100.000.900.000.00000.000</t>
  </si>
  <si>
    <t>100/15</t>
  </si>
  <si>
    <t>PAYE Payable</t>
  </si>
  <si>
    <t>1.5.2.500.100.000.810.000.00000.000</t>
  </si>
  <si>
    <t>100/16</t>
  </si>
  <si>
    <t>NSSF Payable</t>
  </si>
  <si>
    <t>1.5.2.500.100.000.800.000.00000.000</t>
  </si>
  <si>
    <t>100/17</t>
  </si>
  <si>
    <t>Annual Returns Payment</t>
  </si>
  <si>
    <t>1.1.2.205.100.100.800.000.00000.000</t>
  </si>
  <si>
    <t>Assets - Current - trade receivable</t>
  </si>
  <si>
    <t>100/18</t>
  </si>
  <si>
    <t>Directors salary payable</t>
  </si>
  <si>
    <t>1.5.2.500.100.000.600.000.00000.000</t>
  </si>
  <si>
    <t>100/19</t>
  </si>
  <si>
    <t>Advance from freight local collections</t>
  </si>
  <si>
    <t>100/20</t>
  </si>
  <si>
    <t>Accumulated Deperciation  Motor Vehicle</t>
  </si>
  <si>
    <t>1.1.1.100.100.150.300.100.00000.000</t>
  </si>
  <si>
    <t>Assets - Capital - accumulated amortization</t>
  </si>
  <si>
    <t>100/21</t>
  </si>
  <si>
    <t>Accumulated Depreciation Furniture &amp; Fittings</t>
  </si>
  <si>
    <t>1.1.1.100.100.150.250.100.00000.000</t>
  </si>
  <si>
    <t>100/22</t>
  </si>
  <si>
    <t>Accumulated Depreciation Computers &amp; Accessories</t>
  </si>
  <si>
    <t>1.1.1.100.100.150.450.100.00000.000</t>
  </si>
  <si>
    <t>100/23</t>
  </si>
  <si>
    <t>Intangible asset</t>
  </si>
  <si>
    <t>1.1.1.100.100.100.450.100.00000.000</t>
  </si>
  <si>
    <t>Assets - Capital - amortized cost</t>
  </si>
  <si>
    <t>100/24</t>
  </si>
  <si>
    <t>Computer Software</t>
  </si>
  <si>
    <t>100/25</t>
  </si>
  <si>
    <t>Furniture &amp; Fixtres</t>
  </si>
  <si>
    <t>1.1.1.100.100.100.250.100.00000.000</t>
  </si>
  <si>
    <t>100/26</t>
  </si>
  <si>
    <t>Motor Vehicles</t>
  </si>
  <si>
    <t>1.1.1.100.100.100.300.100.00000.000</t>
  </si>
  <si>
    <t>100/27</t>
  </si>
  <si>
    <t>1.1.2.220.100.000.050.000.00000.000</t>
  </si>
  <si>
    <t>Assets - Current - other</t>
  </si>
  <si>
    <t>100/28</t>
  </si>
  <si>
    <t>Advance Tax Payment 2020-2021</t>
  </si>
  <si>
    <t>100/29</t>
  </si>
  <si>
    <t>Contra account</t>
  </si>
  <si>
    <t>1.1.2.230.100.000.100.000.00000.000</t>
  </si>
  <si>
    <t>Assets - Current - other quick</t>
  </si>
  <si>
    <t>100/30</t>
  </si>
  <si>
    <t>Cash</t>
  </si>
  <si>
    <t>1.1.2.230.100.000.050.000.00000.000</t>
  </si>
  <si>
    <t>100/31</t>
  </si>
  <si>
    <t>100/32</t>
  </si>
  <si>
    <t>100/33</t>
  </si>
  <si>
    <t>other recivables</t>
  </si>
  <si>
    <t>1.1.2.205.100.100.900.000.00000.000</t>
  </si>
  <si>
    <t>100/34</t>
  </si>
  <si>
    <t>WHT receivable</t>
  </si>
  <si>
    <t>1.1.2.205.100.100.050.000.00010.000</t>
  </si>
  <si>
    <t>100/35</t>
  </si>
  <si>
    <t>Deposit for Rent</t>
  </si>
  <si>
    <t>100/36</t>
  </si>
  <si>
    <t>BOND deposit</t>
  </si>
  <si>
    <t>100/37</t>
  </si>
  <si>
    <t>Advance to supplier</t>
  </si>
  <si>
    <t>1.1.2.205.100.100.100.000.00000.000</t>
  </si>
  <si>
    <t>100/38</t>
  </si>
  <si>
    <t>Sundry Debtors</t>
  </si>
  <si>
    <t>1.1.2.205.100.100.050.000.00000.000</t>
  </si>
  <si>
    <t>100/39</t>
  </si>
  <si>
    <t>retained earning</t>
  </si>
  <si>
    <t>1.5.0.340.100.000.000.100.00000.000</t>
  </si>
  <si>
    <t>Equity - retained earnings</t>
  </si>
  <si>
    <t>200/01</t>
  </si>
  <si>
    <t>Haulage Charges- Income Sales</t>
  </si>
  <si>
    <t>2.1.1.110.100.000.245.000.00000.001</t>
  </si>
  <si>
    <t>Revenue - credit sales</t>
  </si>
  <si>
    <t>200/02</t>
  </si>
  <si>
    <t>INBOUND FREIGHT</t>
  </si>
  <si>
    <t>2.5.5.100.100.000.100.000.00000.001</t>
  </si>
  <si>
    <t>Expenses - cost of sales - Other cost of sales</t>
  </si>
  <si>
    <t>200/03</t>
  </si>
  <si>
    <t>Petty Cash expense-COS</t>
  </si>
  <si>
    <t>200/04</t>
  </si>
  <si>
    <t>Permit &amp; Validation Expenses</t>
  </si>
  <si>
    <t>200/05</t>
  </si>
  <si>
    <t>ICD Bond Charges-COS</t>
  </si>
  <si>
    <t>200/06</t>
  </si>
  <si>
    <t>Weighbridge Expenses</t>
  </si>
  <si>
    <t>200/07</t>
  </si>
  <si>
    <t>Insurance Premium</t>
  </si>
  <si>
    <t>200/08</t>
  </si>
  <si>
    <t>Clearing Charges-COS</t>
  </si>
  <si>
    <t>200/09</t>
  </si>
  <si>
    <t>Haulage Charges-COS</t>
  </si>
  <si>
    <t>200/10</t>
  </si>
  <si>
    <t>Audit Fees</t>
  </si>
  <si>
    <t>2.5.6.500.100.000.060.001.00000.000</t>
  </si>
  <si>
    <t>Expenses - other - Other expenses</t>
  </si>
  <si>
    <t>200/11</t>
  </si>
  <si>
    <t>Depreciation</t>
  </si>
  <si>
    <t>2.5.6.520.100.100.900.100.00100.000</t>
  </si>
  <si>
    <t>Expenses - other - Amortization</t>
  </si>
  <si>
    <t>200/12</t>
  </si>
  <si>
    <t>Internet</t>
  </si>
  <si>
    <t>2.5.6.500.100.000.690.000.00000.000</t>
  </si>
  <si>
    <t>200/13</t>
  </si>
  <si>
    <t>Round off</t>
  </si>
  <si>
    <t>2.5.6.500.100.000.840.000.00000.000</t>
  </si>
  <si>
    <t>200/14</t>
  </si>
  <si>
    <t>Office Expenses</t>
  </si>
  <si>
    <t>2.5.6.500.100.000.800.000.00000.000</t>
  </si>
  <si>
    <t>200/15</t>
  </si>
  <si>
    <t>Property Rent</t>
  </si>
  <si>
    <t>2.5.6.500.100.000.290.000.00000.000</t>
  </si>
  <si>
    <t>200/16</t>
  </si>
  <si>
    <t>Motor Vehicle Expenses</t>
  </si>
  <si>
    <t>2.5.6.500.100.000.470.000.00000.000</t>
  </si>
  <si>
    <t>200/17</t>
  </si>
  <si>
    <t>Travelling Expenses</t>
  </si>
  <si>
    <t>2.5.6.500.100.000.720.000.00000.000</t>
  </si>
  <si>
    <t>200/18</t>
  </si>
  <si>
    <t>Salaries</t>
  </si>
  <si>
    <t>2.5.6.510.100.000.100.100.00000.000</t>
  </si>
  <si>
    <t>200/19</t>
  </si>
  <si>
    <t>NSSF Contribution</t>
  </si>
  <si>
    <t>2.5.6.510.100.000.100.170.00000.000</t>
  </si>
  <si>
    <t>200/20</t>
  </si>
  <si>
    <t>Realised Forex Gain /Loss</t>
  </si>
  <si>
    <t>2.5.6.530.100.000.240.000.00000.000</t>
  </si>
  <si>
    <t>Expenses - other - Interest</t>
  </si>
  <si>
    <t>200/21</t>
  </si>
  <si>
    <t>Bank Charges</t>
  </si>
  <si>
    <t>2.5.6.530.100.000.190.000.00000.000</t>
  </si>
  <si>
    <t>200/22</t>
  </si>
  <si>
    <t>Unrealised Forex Gain/Loss</t>
  </si>
  <si>
    <t>2.5.6.530.100.000.140.000.00000.000</t>
  </si>
  <si>
    <t>200/23</t>
  </si>
  <si>
    <t>tax charged</t>
  </si>
  <si>
    <t>2.9.0.900.100.000.100.001.00000.000</t>
  </si>
  <si>
    <t>Expenses - other - Income tax expense</t>
  </si>
  <si>
    <t>Deferred tax charge</t>
  </si>
  <si>
    <t>2.9.0.900.100.000.200.001.00000.000</t>
  </si>
  <si>
    <t>Mr. Ramnarayan</t>
  </si>
  <si>
    <t>other receivables</t>
  </si>
  <si>
    <t>Mileage Transit</t>
  </si>
  <si>
    <t>Write Off</t>
  </si>
  <si>
    <t>Local Conveyance</t>
  </si>
  <si>
    <t>Other Direct cost</t>
  </si>
  <si>
    <t>Fuel Expenses</t>
  </si>
  <si>
    <t>Electricity</t>
  </si>
  <si>
    <t>Work Permit</t>
  </si>
  <si>
    <t>Ledger Name</t>
  </si>
  <si>
    <t>Mapping No</t>
  </si>
  <si>
    <t>Type</t>
  </si>
  <si>
    <t>2022-23</t>
  </si>
  <si>
    <t>2021-22</t>
  </si>
  <si>
    <t>2023-24</t>
  </si>
  <si>
    <t>Exim Bank  USD</t>
  </si>
  <si>
    <t>Exim Bank  USH</t>
  </si>
  <si>
    <t>A/c No</t>
  </si>
  <si>
    <t>100/40</t>
  </si>
  <si>
    <t>200/25</t>
  </si>
  <si>
    <t>200/26</t>
  </si>
  <si>
    <t>200/27</t>
  </si>
  <si>
    <t>200/28</t>
  </si>
  <si>
    <t>200/29</t>
  </si>
  <si>
    <t>200/30</t>
  </si>
  <si>
    <t>200/31</t>
  </si>
  <si>
    <t>Profit</t>
  </si>
  <si>
    <t>P&amp;L</t>
  </si>
  <si>
    <t>Realised Foreign Exchange Gains</t>
  </si>
  <si>
    <t>700020</t>
  </si>
  <si>
    <t>660200</t>
  </si>
  <si>
    <t>Salaries &amp; Wages  Kampala Office</t>
  </si>
  <si>
    <t>660000</t>
  </si>
  <si>
    <t>Realised Foreign Exchange Losses</t>
  </si>
  <si>
    <t>650040</t>
  </si>
  <si>
    <t>Bank Charges Paid</t>
  </si>
  <si>
    <t>650010</t>
  </si>
  <si>
    <t>Entertainment - international</t>
  </si>
  <si>
    <t>625060</t>
  </si>
  <si>
    <t>Subsistence - international</t>
  </si>
  <si>
    <t>625040</t>
  </si>
  <si>
    <t>610000</t>
  </si>
  <si>
    <t>Trucking Charges</t>
  </si>
  <si>
    <t>515010</t>
  </si>
  <si>
    <t>ICD Charges</t>
  </si>
  <si>
    <t>ICD</t>
  </si>
  <si>
    <t>500530</t>
  </si>
  <si>
    <t>Container Demurrage</t>
  </si>
  <si>
    <t>CD</t>
  </si>
  <si>
    <t>Port Storage</t>
  </si>
  <si>
    <t>PS</t>
  </si>
  <si>
    <t>Ocean Freight</t>
  </si>
  <si>
    <t>Total 410041</t>
  </si>
  <si>
    <t>Transportation Charges</t>
  </si>
  <si>
    <t>Total 400041</t>
  </si>
  <si>
    <t>Agency Fee</t>
  </si>
  <si>
    <t>Total 350003</t>
  </si>
  <si>
    <t>Retained Earnings</t>
  </si>
  <si>
    <t>340000</t>
  </si>
  <si>
    <t>Amir J</t>
  </si>
  <si>
    <t>210007</t>
  </si>
  <si>
    <t>Rajan R</t>
  </si>
  <si>
    <t>210006</t>
  </si>
  <si>
    <t>Mr.Ramnarayan</t>
  </si>
  <si>
    <t>210005</t>
  </si>
  <si>
    <t>Mr.Rajeev</t>
  </si>
  <si>
    <t>210004</t>
  </si>
  <si>
    <t>Mr.Jassani</t>
  </si>
  <si>
    <t>210003</t>
  </si>
  <si>
    <t>Moyez Kasam</t>
  </si>
  <si>
    <t>210002</t>
  </si>
  <si>
    <t>Rajan Ramnarayan</t>
  </si>
  <si>
    <t>210001</t>
  </si>
  <si>
    <t>Corporation Tax Provisions</t>
  </si>
  <si>
    <t>241000</t>
  </si>
  <si>
    <t>Suspense Account UGX</t>
  </si>
  <si>
    <t>207125</t>
  </si>
  <si>
    <t>Audit Fee Payable</t>
  </si>
  <si>
    <t>207123</t>
  </si>
  <si>
    <t>Differed Tax</t>
  </si>
  <si>
    <t>207124</t>
  </si>
  <si>
    <t>Director:Kaushik Somanathan</t>
  </si>
  <si>
    <t>207120</t>
  </si>
  <si>
    <t>Prov Haulage Charges</t>
  </si>
  <si>
    <t>207110</t>
  </si>
  <si>
    <t>207071</t>
  </si>
  <si>
    <t>Salaries &amp; Wages Payable</t>
  </si>
  <si>
    <t>207060</t>
  </si>
  <si>
    <t>Income Tax Liability</t>
  </si>
  <si>
    <t>207050</t>
  </si>
  <si>
    <t>Withholding Tax</t>
  </si>
  <si>
    <t>207032</t>
  </si>
  <si>
    <t>PAYE Tax Payable</t>
  </si>
  <si>
    <t>207030</t>
  </si>
  <si>
    <t>National Insurance Payable</t>
  </si>
  <si>
    <t>207020</t>
  </si>
  <si>
    <t>Trade Creditors (foreign)</t>
  </si>
  <si>
    <t>203030</t>
  </si>
  <si>
    <t>Trade Creditors (domestic)</t>
  </si>
  <si>
    <t>203000</t>
  </si>
  <si>
    <t>Reliable Freight Collections 22-23</t>
  </si>
  <si>
    <t>202061</t>
  </si>
  <si>
    <t>Reliable Freight Local Collections</t>
  </si>
  <si>
    <t>202060</t>
  </si>
  <si>
    <t>I&amp;M USD</t>
  </si>
  <si>
    <t>161012</t>
  </si>
  <si>
    <t>Exim Bank UGX</t>
  </si>
  <si>
    <t>161010</t>
  </si>
  <si>
    <t>Exim Bank USD</t>
  </si>
  <si>
    <t>161000</t>
  </si>
  <si>
    <t>Petty Cash</t>
  </si>
  <si>
    <t>160000</t>
  </si>
  <si>
    <t>Advance Tax</t>
  </si>
  <si>
    <t>144010</t>
  </si>
  <si>
    <t>Trade Debtors</t>
  </si>
  <si>
    <t>Total 133012</t>
  </si>
  <si>
    <t>Rent Deposit</t>
  </si>
  <si>
    <t>133022</t>
  </si>
  <si>
    <t>Bond Deposit</t>
  </si>
  <si>
    <t>133021</t>
  </si>
  <si>
    <t>Accumulated Depreciation - Motor Vehicles</t>
  </si>
  <si>
    <t>113500</t>
  </si>
  <si>
    <t>113000</t>
  </si>
  <si>
    <t>Accumulated Depreciation-Computers</t>
  </si>
  <si>
    <t>111523</t>
  </si>
  <si>
    <t>Computers</t>
  </si>
  <si>
    <t>111522</t>
  </si>
  <si>
    <t>Accumulated Depreciation - Furniture &amp; Fittings</t>
  </si>
  <si>
    <t>112510</t>
  </si>
  <si>
    <t>Furniture &amp; Fittings</t>
  </si>
  <si>
    <t>112010</t>
  </si>
  <si>
    <t>Intangible Assets</t>
  </si>
  <si>
    <t>Total 100012</t>
  </si>
  <si>
    <t>Share Capital</t>
  </si>
  <si>
    <t>Total 90002</t>
  </si>
  <si>
    <t>Credit</t>
  </si>
  <si>
    <t>Debit</t>
  </si>
  <si>
    <t>Name</t>
  </si>
  <si>
    <t>G/L Acct/BP Code</t>
  </si>
  <si>
    <t>BS</t>
  </si>
  <si>
    <t>Net</t>
  </si>
  <si>
    <t>AJV</t>
  </si>
  <si>
    <t>200/32</t>
  </si>
  <si>
    <t>10% NSSF</t>
  </si>
  <si>
    <t>Current Tax</t>
  </si>
  <si>
    <t>Deferred tax for current period</t>
  </si>
  <si>
    <t>620000</t>
  </si>
  <si>
    <t>Closing TB 28/11/24</t>
  </si>
  <si>
    <t>As per Return</t>
  </si>
  <si>
    <t>Diff</t>
  </si>
  <si>
    <t>Previous month 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</si>
</sst>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_ * #,##0_ ;_ * \-#,##0_ ;_ * &quot;-&quot;??_ ;_ @_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43">
    <xf numFmtId="0" fontId="0" fillId="0" borderId="0" xfId="0"/>
    <xf numFmtId="165" fontId="0" fillId="0" borderId="0" xfId="1" applyNumberFormat="1" applyFont="1"/>
    <xf numFmtId="43" fontId="0" fillId="0" borderId="0" xfId="0" applyNumberFormat="1"/>
    <xf numFmtId="0" fontId="3" fillId="0" borderId="0" xfId="2"/>
    <xf numFmtId="165" fontId="0" fillId="0" borderId="0" xfId="3" applyNumberFormat="1" applyFont="1"/>
    <xf numFmtId="165" fontId="3" fillId="0" borderId="0" xfId="2" applyNumberFormat="1"/>
    <xf numFmtId="0" fontId="3" fillId="0" borderId="1" xfId="2" applyBorder="1"/>
    <xf numFmtId="43" fontId="0" fillId="0" borderId="0" xfId="1" applyFont="1" applyFill="1"/>
    <xf numFmtId="43" fontId="3" fillId="0" borderId="0" xfId="1" applyFont="1"/>
    <xf numFmtId="43" fontId="3" fillId="0" borderId="0" xfId="1" applyFont="1" applyFill="1"/>
    <xf numFmtId="0" fontId="4" fillId="0" borderId="2" xfId="2" applyFont="1" applyBorder="1"/>
    <xf numFmtId="165" fontId="4" fillId="0" borderId="2" xfId="3" applyNumberFormat="1" applyFont="1" applyBorder="1"/>
    <xf numFmtId="0" fontId="4" fillId="0" borderId="11" xfId="2" applyFont="1" applyBorder="1"/>
    <xf numFmtId="0" fontId="4" fillId="0" borderId="3" xfId="2" applyFont="1" applyBorder="1"/>
    <xf numFmtId="0" fontId="3" fillId="0" borderId="13" xfId="2" applyBorder="1"/>
    <xf numFmtId="0" fontId="3" fillId="0" borderId="14" xfId="2" applyBorder="1"/>
    <xf numFmtId="165" fontId="4" fillId="0" borderId="10" xfId="3" applyNumberFormat="1" applyFont="1" applyBorder="1"/>
    <xf numFmtId="0" fontId="4" fillId="0" borderId="12" xfId="2" applyFont="1" applyBorder="1"/>
    <xf numFmtId="165" fontId="0" fillId="0" borderId="6" xfId="3" applyNumberFormat="1" applyFont="1" applyFill="1" applyBorder="1"/>
    <xf numFmtId="165" fontId="3" fillId="0" borderId="7" xfId="2" applyNumberFormat="1" applyBorder="1"/>
    <xf numFmtId="165" fontId="0" fillId="0" borderId="8" xfId="3" applyNumberFormat="1" applyFont="1" applyFill="1" applyBorder="1"/>
    <xf numFmtId="165" fontId="3" fillId="0" borderId="9" xfId="2" applyNumberFormat="1" applyBorder="1"/>
    <xf numFmtId="43" fontId="3" fillId="0" borderId="13" xfId="1" applyFont="1" applyFill="1" applyBorder="1"/>
    <xf numFmtId="43" fontId="3" fillId="0" borderId="14" xfId="1" applyFont="1" applyFill="1" applyBorder="1"/>
    <xf numFmtId="0" fontId="3" fillId="0" borderId="15" xfId="2" applyBorder="1"/>
    <xf numFmtId="0" fontId="3" fillId="0" borderId="2" xfId="2" applyBorder="1"/>
    <xf numFmtId="165" fontId="0" fillId="0" borderId="4" xfId="3" applyNumberFormat="1" applyFont="1" applyFill="1" applyBorder="1"/>
    <xf numFmtId="165" fontId="3" fillId="0" borderId="5" xfId="2" applyNumberFormat="1" applyBorder="1"/>
    <xf numFmtId="43" fontId="3" fillId="0" borderId="15" xfId="1" applyFont="1" applyFill="1" applyBorder="1"/>
    <xf numFmtId="43" fontId="3" fillId="0" borderId="0" xfId="2" applyNumberFormat="1"/>
    <xf numFmtId="43" fontId="4" fillId="0" borderId="3" xfId="1" applyFont="1" applyFill="1" applyBorder="1"/>
    <xf numFmtId="165" fontId="4" fillId="0" borderId="2" xfId="3" applyNumberFormat="1" applyFont="1" applyFill="1" applyBorder="1"/>
    <xf numFmtId="43" fontId="4" fillId="0" borderId="11" xfId="1" applyFont="1" applyBorder="1"/>
    <xf numFmtId="43" fontId="3" fillId="0" borderId="2" xfId="1" applyFont="1" applyFill="1" applyBorder="1"/>
    <xf numFmtId="43" fontId="3" fillId="0" borderId="0" xfId="1" applyFont="1" applyFill="1" applyBorder="1"/>
    <xf numFmtId="43" fontId="3" fillId="0" borderId="1" xfId="1" applyFont="1" applyFill="1" applyBorder="1"/>
    <xf numFmtId="43" fontId="4" fillId="0" borderId="2" xfId="1" applyFont="1" applyBorder="1"/>
    <xf numFmtId="165" fontId="3" fillId="0" borderId="0" xfId="1" applyNumberFormat="1" applyFont="1"/>
    <xf numFmtId="165" fontId="0" fillId="0" borderId="0" xfId="0" applyNumberFormat="1"/>
    <xf numFmtId="164" fontId="3" fillId="0" borderId="0" xfId="2" applyNumberFormat="1"/>
    <xf numFmtId="165" fontId="4" fillId="0" borderId="1" xfId="3" applyNumberFormat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3" fontId="3" fillId="0" borderId="0" xfId="2" applyNumberFormat="1"/>
  </cellXfs>
  <cellStyles count="4">
    <cellStyle name="Comma" xfId="1" builtinId="3"/>
    <cellStyle name="Comma 2" xfId="3" xr:uid="{6839E5F0-0561-40EF-B784-2E60F0C1F525}"/>
    <cellStyle name="Normal" xfId="0" builtinId="0"/>
    <cellStyle name="Normal 2" xfId="2" xr:uid="{D09B9D3B-8822-40DC-B482-CFBBB6681F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0CA1B-B076-4591-AB41-5AA2B3B07235}">
  <dimension ref="A2:H75"/>
  <sheetViews>
    <sheetView tabSelected="1" workbookViewId="0">
      <pane ySplit="3" topLeftCell="A28" activePane="bottomLeft" state="frozen"/>
      <selection pane="bottomLeft" activeCell="E75" sqref="E75"/>
    </sheetView>
  </sheetViews>
  <sheetFormatPr defaultRowHeight="14.4" x14ac:dyDescent="0.3"/>
  <cols>
    <col min="1" max="1" width="8.6640625" bestFit="1" customWidth="1"/>
    <col min="2" max="2" width="44.21875" bestFit="1" customWidth="1"/>
    <col min="3" max="3" width="32.5546875" hidden="1" customWidth="1"/>
    <col min="4" max="4" width="36.21875" bestFit="1" customWidth="1"/>
    <col min="5" max="5" width="17.77734375" style="1" bestFit="1" customWidth="1"/>
    <col min="6" max="7" width="15.109375" style="1" bestFit="1" customWidth="1"/>
    <col min="8" max="8" width="11.77734375" bestFit="1" customWidth="1"/>
    <col min="9" max="9" width="12" bestFit="1" customWidth="1"/>
  </cols>
  <sheetData>
    <row r="2" spans="1:7" x14ac:dyDescent="0.3">
      <c r="E2" s="1">
        <f>SUBTOTAL(9,E4:E75)</f>
        <v>0</v>
      </c>
      <c r="F2" s="1">
        <f>SUBTOTAL(9,F4:F75)</f>
        <v>0</v>
      </c>
      <c r="G2" s="1">
        <f>SUBTOTAL(9,G4:G75)</f>
        <v>0</v>
      </c>
    </row>
    <row r="3" spans="1:7" x14ac:dyDescent="0.3">
      <c r="A3" t="s">
        <v>199</v>
      </c>
      <c r="B3" t="s">
        <v>191</v>
      </c>
      <c r="C3" t="s">
        <v>192</v>
      </c>
      <c r="D3" t="s">
        <v>193</v>
      </c>
      <c r="E3" s="1" t="s">
        <v>196</v>
      </c>
      <c r="F3" t="s">
        <v>194</v>
      </c>
      <c r="G3" t="s">
        <v>195</v>
      </c>
    </row>
    <row r="4" spans="1:7" x14ac:dyDescent="0.3">
      <c r="A4" t="s">
        <v>0</v>
      </c>
      <c r="B4" t="s">
        <v>1</v>
      </c>
      <c r="C4" t="s">
        <v>2</v>
      </c>
      <c r="D4" t="s">
        <v>3</v>
      </c>
      <c r="E4" s="1">
        <f>+TB!G3</f>
        <v>-2000000</v>
      </c>
      <c r="F4" s="1">
        <v>-2000000</v>
      </c>
      <c r="G4" s="1">
        <v>-2000000</v>
      </c>
    </row>
    <row r="5" spans="1:7" x14ac:dyDescent="0.3">
      <c r="A5" t="s">
        <v>4</v>
      </c>
      <c r="B5" t="s">
        <v>26</v>
      </c>
      <c r="C5" t="s">
        <v>27</v>
      </c>
      <c r="D5" t="s">
        <v>28</v>
      </c>
      <c r="E5" s="1">
        <f>+TB!G21+TB!G22</f>
        <v>-2437892922</v>
      </c>
      <c r="F5" s="1">
        <v>-5415928230</v>
      </c>
      <c r="G5" s="1">
        <v>-7441383000</v>
      </c>
    </row>
    <row r="6" spans="1:7" x14ac:dyDescent="0.3">
      <c r="A6" t="s">
        <v>8</v>
      </c>
      <c r="B6" t="s">
        <v>30</v>
      </c>
      <c r="C6" t="s">
        <v>31</v>
      </c>
      <c r="D6" t="s">
        <v>28</v>
      </c>
      <c r="E6" s="1">
        <f>+TB!G19+TB!G20</f>
        <v>-3217511167</v>
      </c>
      <c r="F6" s="1">
        <v>-761146936</v>
      </c>
      <c r="G6" s="1">
        <v>-647381000</v>
      </c>
    </row>
    <row r="7" spans="1:7" x14ac:dyDescent="0.3">
      <c r="A7" t="s">
        <v>12</v>
      </c>
      <c r="B7" t="s">
        <v>33</v>
      </c>
      <c r="C7" t="s">
        <v>34</v>
      </c>
      <c r="D7" t="s">
        <v>28</v>
      </c>
      <c r="E7" s="1">
        <f>+TB!G29</f>
        <v>-572322800</v>
      </c>
      <c r="F7" s="1">
        <v>-572322800</v>
      </c>
      <c r="G7" s="1">
        <v>-197201000</v>
      </c>
    </row>
    <row r="8" spans="1:7" x14ac:dyDescent="0.3">
      <c r="A8" t="s">
        <v>15</v>
      </c>
      <c r="B8" t="s">
        <v>36</v>
      </c>
      <c r="C8" t="s">
        <v>37</v>
      </c>
      <c r="D8" t="s">
        <v>28</v>
      </c>
      <c r="E8" s="1">
        <f>+TB!G32</f>
        <v>-75533324</v>
      </c>
      <c r="F8" s="1">
        <v>-60706804</v>
      </c>
      <c r="G8" s="1">
        <v>-46038284</v>
      </c>
    </row>
    <row r="9" spans="1:7" x14ac:dyDescent="0.3">
      <c r="A9" t="s">
        <v>17</v>
      </c>
      <c r="B9" t="s">
        <v>39</v>
      </c>
      <c r="C9" t="s">
        <v>40</v>
      </c>
      <c r="D9" t="s">
        <v>28</v>
      </c>
      <c r="F9" s="1">
        <v>0</v>
      </c>
      <c r="G9" s="1">
        <v>-2290000</v>
      </c>
    </row>
    <row r="10" spans="1:7" x14ac:dyDescent="0.3">
      <c r="A10" t="s">
        <v>19</v>
      </c>
      <c r="B10" t="s">
        <v>42</v>
      </c>
      <c r="C10" t="s">
        <v>43</v>
      </c>
      <c r="D10" t="s">
        <v>28</v>
      </c>
      <c r="E10" s="1">
        <f>+TB!G24</f>
        <v>-11555130</v>
      </c>
      <c r="F10" s="1">
        <v>-13075144</v>
      </c>
      <c r="G10" s="1">
        <v>-9870280</v>
      </c>
    </row>
    <row r="11" spans="1:7" x14ac:dyDescent="0.3">
      <c r="A11" t="s">
        <v>21</v>
      </c>
      <c r="B11" t="s">
        <v>45</v>
      </c>
      <c r="C11" t="s">
        <v>46</v>
      </c>
      <c r="D11" t="s">
        <v>28</v>
      </c>
      <c r="E11" s="1">
        <f>+TB!G23</f>
        <v>-4107468</v>
      </c>
      <c r="F11" s="1">
        <v>-7979091</v>
      </c>
      <c r="G11" s="1">
        <v>-6301038</v>
      </c>
    </row>
    <row r="12" spans="1:7" x14ac:dyDescent="0.3">
      <c r="A12" t="s">
        <v>23</v>
      </c>
      <c r="B12" t="s">
        <v>52</v>
      </c>
      <c r="C12" t="s">
        <v>53</v>
      </c>
      <c r="D12" t="s">
        <v>28</v>
      </c>
      <c r="E12" s="1">
        <f>+TB!G30</f>
        <v>-239228604</v>
      </c>
      <c r="F12" s="1">
        <v>-239228604</v>
      </c>
      <c r="G12" s="1">
        <v>-216602604</v>
      </c>
    </row>
    <row r="13" spans="1:7" x14ac:dyDescent="0.3">
      <c r="A13" t="s">
        <v>25</v>
      </c>
      <c r="B13" t="s">
        <v>55</v>
      </c>
      <c r="C13" t="s">
        <v>31</v>
      </c>
      <c r="D13" t="s">
        <v>28</v>
      </c>
      <c r="F13" s="1">
        <v>0</v>
      </c>
      <c r="G13" s="1">
        <v>0</v>
      </c>
    </row>
    <row r="14" spans="1:7" x14ac:dyDescent="0.3">
      <c r="A14" t="s">
        <v>29</v>
      </c>
      <c r="B14" t="s">
        <v>57</v>
      </c>
      <c r="C14" t="s">
        <v>58</v>
      </c>
      <c r="D14" t="s">
        <v>59</v>
      </c>
      <c r="E14" s="1">
        <f>+TB!G10</f>
        <v>-59238020</v>
      </c>
      <c r="F14" s="1">
        <v>-58145600</v>
      </c>
      <c r="G14" s="1">
        <v>-56584856</v>
      </c>
    </row>
    <row r="15" spans="1:7" x14ac:dyDescent="0.3">
      <c r="A15" t="s">
        <v>32</v>
      </c>
      <c r="B15" t="s">
        <v>61</v>
      </c>
      <c r="C15" t="s">
        <v>62</v>
      </c>
      <c r="D15" t="s">
        <v>59</v>
      </c>
      <c r="E15" s="1">
        <f>+TB!G6</f>
        <v>-25271938</v>
      </c>
      <c r="F15" s="1">
        <v>-24769250</v>
      </c>
      <c r="G15" s="1">
        <v>-24098975</v>
      </c>
    </row>
    <row r="16" spans="1:7" x14ac:dyDescent="0.3">
      <c r="A16" t="s">
        <v>35</v>
      </c>
      <c r="B16" t="s">
        <v>64</v>
      </c>
      <c r="C16" t="s">
        <v>65</v>
      </c>
      <c r="D16" t="s">
        <v>59</v>
      </c>
      <c r="E16" s="1">
        <f>+TB!G8</f>
        <v>-14063640</v>
      </c>
      <c r="F16" s="1">
        <v>-13371800</v>
      </c>
      <c r="G16" s="1">
        <v>-12506741</v>
      </c>
    </row>
    <row r="17" spans="1:7" x14ac:dyDescent="0.3">
      <c r="A17" t="s">
        <v>38</v>
      </c>
      <c r="B17" t="s">
        <v>67</v>
      </c>
      <c r="C17" t="s">
        <v>68</v>
      </c>
      <c r="D17" t="s">
        <v>69</v>
      </c>
      <c r="E17" s="1">
        <f>+TB!G4</f>
        <v>2067085</v>
      </c>
      <c r="F17" s="1">
        <v>2067085</v>
      </c>
      <c r="G17" s="1">
        <v>2067085</v>
      </c>
    </row>
    <row r="18" spans="1:7" x14ac:dyDescent="0.3">
      <c r="A18" t="s">
        <v>41</v>
      </c>
      <c r="B18" t="s">
        <v>71</v>
      </c>
      <c r="C18" t="s">
        <v>68</v>
      </c>
      <c r="D18" t="s">
        <v>69</v>
      </c>
      <c r="E18" s="1">
        <f>+TB!G7</f>
        <v>14763617</v>
      </c>
      <c r="F18" s="1">
        <v>14763617</v>
      </c>
      <c r="G18" s="1">
        <v>14763617</v>
      </c>
    </row>
    <row r="19" spans="1:7" x14ac:dyDescent="0.3">
      <c r="A19" t="s">
        <v>44</v>
      </c>
      <c r="B19" t="s">
        <v>73</v>
      </c>
      <c r="C19" t="s">
        <v>74</v>
      </c>
      <c r="D19" t="s">
        <v>69</v>
      </c>
      <c r="E19" s="1">
        <f>+TB!G5</f>
        <v>26780000</v>
      </c>
      <c r="F19" s="1">
        <v>26780000</v>
      </c>
      <c r="G19" s="1">
        <v>26780000</v>
      </c>
    </row>
    <row r="20" spans="1:7" x14ac:dyDescent="0.3">
      <c r="A20" t="s">
        <v>47</v>
      </c>
      <c r="B20" t="s">
        <v>76</v>
      </c>
      <c r="C20" t="s">
        <v>77</v>
      </c>
      <c r="D20" t="s">
        <v>69</v>
      </c>
      <c r="E20" s="1">
        <f>+TB!G9</f>
        <v>61787000</v>
      </c>
      <c r="F20" s="1">
        <v>61787000</v>
      </c>
      <c r="G20" s="1">
        <v>61787000</v>
      </c>
    </row>
    <row r="21" spans="1:7" x14ac:dyDescent="0.3">
      <c r="A21" t="s">
        <v>51</v>
      </c>
      <c r="B21" t="s">
        <v>48</v>
      </c>
      <c r="C21" t="s">
        <v>49</v>
      </c>
      <c r="D21" t="s">
        <v>50</v>
      </c>
      <c r="E21" s="1">
        <f>+TB!G28</f>
        <v>400000</v>
      </c>
      <c r="F21" s="1">
        <v>400000</v>
      </c>
      <c r="G21" s="1">
        <v>0</v>
      </c>
    </row>
    <row r="22" spans="1:7" x14ac:dyDescent="0.3">
      <c r="A22" t="s">
        <v>54</v>
      </c>
      <c r="B22" t="s">
        <v>93</v>
      </c>
      <c r="C22" t="s">
        <v>94</v>
      </c>
      <c r="D22" t="s">
        <v>50</v>
      </c>
      <c r="E22" s="1">
        <f>+TB!G33</f>
        <v>221303005</v>
      </c>
      <c r="F22" s="1">
        <v>27720000</v>
      </c>
      <c r="G22" s="1">
        <v>0</v>
      </c>
    </row>
    <row r="23" spans="1:7" x14ac:dyDescent="0.3">
      <c r="A23" t="s">
        <v>56</v>
      </c>
      <c r="B23" t="s">
        <v>96</v>
      </c>
      <c r="C23" t="s">
        <v>97</v>
      </c>
      <c r="D23" t="s">
        <v>50</v>
      </c>
      <c r="E23" s="1">
        <f>+TB!G25</f>
        <v>2212000</v>
      </c>
      <c r="F23" s="1">
        <v>2212000</v>
      </c>
      <c r="G23" s="1">
        <v>1192000</v>
      </c>
    </row>
    <row r="24" spans="1:7" x14ac:dyDescent="0.3">
      <c r="A24" t="s">
        <v>60</v>
      </c>
      <c r="B24" t="s">
        <v>99</v>
      </c>
      <c r="C24" t="s">
        <v>94</v>
      </c>
      <c r="D24" t="s">
        <v>50</v>
      </c>
      <c r="E24" s="1">
        <f>+TB!G12</f>
        <v>2310620</v>
      </c>
      <c r="F24" s="1">
        <v>2310620</v>
      </c>
      <c r="G24" s="1">
        <v>2310620</v>
      </c>
    </row>
    <row r="25" spans="1:7" x14ac:dyDescent="0.3">
      <c r="A25" t="s">
        <v>63</v>
      </c>
      <c r="B25" t="s">
        <v>101</v>
      </c>
      <c r="C25" t="s">
        <v>94</v>
      </c>
      <c r="D25" t="s">
        <v>50</v>
      </c>
      <c r="E25" s="1">
        <f>+TB!G11</f>
        <v>2650000</v>
      </c>
      <c r="F25" s="1">
        <v>2650000</v>
      </c>
      <c r="G25" s="1">
        <v>2650000</v>
      </c>
    </row>
    <row r="26" spans="1:7" x14ac:dyDescent="0.3">
      <c r="A26" t="s">
        <v>66</v>
      </c>
      <c r="B26" t="s">
        <v>103</v>
      </c>
      <c r="C26" t="s">
        <v>104</v>
      </c>
      <c r="D26" t="s">
        <v>50</v>
      </c>
      <c r="F26" s="1">
        <v>0</v>
      </c>
      <c r="G26" s="1">
        <v>0</v>
      </c>
    </row>
    <row r="27" spans="1:7" x14ac:dyDescent="0.3">
      <c r="A27" t="s">
        <v>70</v>
      </c>
      <c r="B27" t="s">
        <v>106</v>
      </c>
      <c r="C27" t="s">
        <v>107</v>
      </c>
      <c r="D27" t="s">
        <v>50</v>
      </c>
      <c r="E27" s="1">
        <f>+TB!G13</f>
        <v>7485566933</v>
      </c>
      <c r="F27" s="1">
        <v>8199147892</v>
      </c>
      <c r="G27" s="1">
        <v>10009248000</v>
      </c>
    </row>
    <row r="28" spans="1:7" x14ac:dyDescent="0.3">
      <c r="A28" t="s">
        <v>72</v>
      </c>
      <c r="B28" t="s">
        <v>183</v>
      </c>
      <c r="C28" t="s">
        <v>49</v>
      </c>
      <c r="D28" t="s">
        <v>50</v>
      </c>
      <c r="E28" s="1">
        <f>+TB!G27</f>
        <v>-20311266</v>
      </c>
      <c r="F28" s="1">
        <v>1327878</v>
      </c>
      <c r="G28" s="1">
        <v>0</v>
      </c>
    </row>
    <row r="29" spans="1:7" x14ac:dyDescent="0.3">
      <c r="A29" t="s">
        <v>75</v>
      </c>
      <c r="B29" t="s">
        <v>13</v>
      </c>
      <c r="C29" t="s">
        <v>14</v>
      </c>
      <c r="D29" t="s">
        <v>11</v>
      </c>
      <c r="E29" s="1">
        <f>+TB!G35</f>
        <v>78278886</v>
      </c>
      <c r="F29" s="1">
        <v>78278886</v>
      </c>
      <c r="G29" s="1">
        <v>78278886</v>
      </c>
    </row>
    <row r="30" spans="1:7" x14ac:dyDescent="0.3">
      <c r="A30" t="s">
        <v>78</v>
      </c>
      <c r="B30" t="s">
        <v>16</v>
      </c>
      <c r="C30" t="s">
        <v>14</v>
      </c>
      <c r="D30" t="s">
        <v>11</v>
      </c>
      <c r="E30" s="1">
        <f>+TB!G36</f>
        <v>-242388120</v>
      </c>
      <c r="F30" s="1">
        <v>-242388120</v>
      </c>
      <c r="G30" s="1">
        <v>-242388120</v>
      </c>
    </row>
    <row r="31" spans="1:7" x14ac:dyDescent="0.3">
      <c r="A31" t="s">
        <v>81</v>
      </c>
      <c r="B31" t="s">
        <v>18</v>
      </c>
      <c r="C31" t="s">
        <v>14</v>
      </c>
      <c r="D31" t="s">
        <v>11</v>
      </c>
      <c r="E31" s="1">
        <f>+TB!G41</f>
        <v>-224919306</v>
      </c>
      <c r="F31" s="1">
        <v>-224919306</v>
      </c>
      <c r="G31" s="1">
        <v>-224919306</v>
      </c>
    </row>
    <row r="32" spans="1:7" x14ac:dyDescent="0.3">
      <c r="A32" t="s">
        <v>83</v>
      </c>
      <c r="B32" t="s">
        <v>20</v>
      </c>
      <c r="C32" t="s">
        <v>14</v>
      </c>
      <c r="D32" t="s">
        <v>11</v>
      </c>
      <c r="E32" s="1">
        <f>+TB!G38</f>
        <v>-208598046</v>
      </c>
      <c r="F32" s="1">
        <v>-208598046</v>
      </c>
      <c r="G32" s="1">
        <v>-208598046</v>
      </c>
    </row>
    <row r="33" spans="1:8" x14ac:dyDescent="0.3">
      <c r="A33" t="s">
        <v>87</v>
      </c>
      <c r="B33" t="s">
        <v>22</v>
      </c>
      <c r="C33" t="s">
        <v>14</v>
      </c>
      <c r="D33" t="s">
        <v>11</v>
      </c>
      <c r="E33" s="1">
        <f>+TB!G40</f>
        <v>-50821092</v>
      </c>
      <c r="F33" s="1">
        <v>-50821092</v>
      </c>
      <c r="G33" s="1">
        <v>-50821092</v>
      </c>
    </row>
    <row r="34" spans="1:8" x14ac:dyDescent="0.3">
      <c r="A34" t="s">
        <v>90</v>
      </c>
      <c r="B34" t="s">
        <v>24</v>
      </c>
      <c r="C34" t="s">
        <v>14</v>
      </c>
      <c r="D34" t="s">
        <v>11</v>
      </c>
      <c r="E34" s="1">
        <f>+TB!G37</f>
        <v>-695918200</v>
      </c>
      <c r="F34" s="1">
        <v>-695918200</v>
      </c>
      <c r="G34" s="1">
        <v>-695918200</v>
      </c>
    </row>
    <row r="35" spans="1:8" x14ac:dyDescent="0.3">
      <c r="A35" t="s">
        <v>91</v>
      </c>
      <c r="B35" t="s">
        <v>182</v>
      </c>
      <c r="C35" t="s">
        <v>14</v>
      </c>
      <c r="D35" t="s">
        <v>11</v>
      </c>
      <c r="E35" s="1">
        <f>+TB!G39</f>
        <v>-283761910</v>
      </c>
      <c r="F35" s="1">
        <v>-283761910</v>
      </c>
      <c r="G35" s="1">
        <v>-283761910</v>
      </c>
    </row>
    <row r="36" spans="1:8" x14ac:dyDescent="0.3">
      <c r="A36" t="s">
        <v>92</v>
      </c>
      <c r="B36" t="s">
        <v>84</v>
      </c>
      <c r="C36" t="s">
        <v>85</v>
      </c>
      <c r="D36" t="s">
        <v>86</v>
      </c>
      <c r="E36" s="1">
        <v>0</v>
      </c>
      <c r="F36" s="1">
        <v>0</v>
      </c>
      <c r="G36" s="1">
        <v>-152758</v>
      </c>
    </row>
    <row r="37" spans="1:8" x14ac:dyDescent="0.3">
      <c r="A37" t="s">
        <v>95</v>
      </c>
      <c r="B37" t="s">
        <v>88</v>
      </c>
      <c r="C37" t="s">
        <v>89</v>
      </c>
      <c r="D37" t="s">
        <v>86</v>
      </c>
      <c r="E37" s="1">
        <f>+TB!G15</f>
        <v>206600000</v>
      </c>
      <c r="F37" s="1">
        <v>0</v>
      </c>
      <c r="G37" s="1">
        <v>1663272</v>
      </c>
    </row>
    <row r="38" spans="1:8" x14ac:dyDescent="0.3">
      <c r="A38" t="s">
        <v>98</v>
      </c>
      <c r="B38" t="s">
        <v>198</v>
      </c>
      <c r="C38" t="s">
        <v>85</v>
      </c>
      <c r="D38" t="s">
        <v>86</v>
      </c>
      <c r="E38" s="1">
        <f>+TB!G17</f>
        <v>26084780</v>
      </c>
      <c r="F38" s="1">
        <v>8401986</v>
      </c>
      <c r="G38" s="1">
        <v>524129</v>
      </c>
    </row>
    <row r="39" spans="1:8" x14ac:dyDescent="0.3">
      <c r="A39" t="s">
        <v>100</v>
      </c>
      <c r="B39" t="s">
        <v>197</v>
      </c>
      <c r="C39" t="s">
        <v>85</v>
      </c>
      <c r="D39" t="s">
        <v>86</v>
      </c>
      <c r="E39" s="1">
        <f>+TB!G16+TB!G18</f>
        <v>247389105</v>
      </c>
      <c r="F39" s="1">
        <v>860717457</v>
      </c>
      <c r="G39" s="1">
        <v>226141318</v>
      </c>
    </row>
    <row r="40" spans="1:8" x14ac:dyDescent="0.3">
      <c r="A40" t="s">
        <v>102</v>
      </c>
      <c r="B40" t="s">
        <v>5</v>
      </c>
      <c r="C40" t="s">
        <v>6</v>
      </c>
      <c r="D40" t="s">
        <v>7</v>
      </c>
      <c r="E40" s="1">
        <f>+TB!G26+TB!G34</f>
        <v>-153129018</v>
      </c>
      <c r="F40" s="1">
        <v>-153129018</v>
      </c>
      <c r="G40" s="1">
        <v>-122383000</v>
      </c>
    </row>
    <row r="41" spans="1:8" x14ac:dyDescent="0.3">
      <c r="A41" t="s">
        <v>105</v>
      </c>
      <c r="B41" t="s">
        <v>82</v>
      </c>
      <c r="C41" t="s">
        <v>79</v>
      </c>
      <c r="D41" t="s">
        <v>80</v>
      </c>
      <c r="E41" s="1">
        <f>+TB!G14</f>
        <v>165000000</v>
      </c>
      <c r="F41" s="1">
        <v>165000000</v>
      </c>
      <c r="G41" s="1">
        <v>157033177</v>
      </c>
    </row>
    <row r="42" spans="1:8" x14ac:dyDescent="0.3">
      <c r="A42" t="s">
        <v>108</v>
      </c>
      <c r="B42" t="s">
        <v>9</v>
      </c>
      <c r="C42" t="s">
        <v>10</v>
      </c>
      <c r="D42" t="s">
        <v>11</v>
      </c>
      <c r="E42" s="1">
        <f>+TB!G31</f>
        <v>119019970</v>
      </c>
      <c r="F42" s="1">
        <v>-550430</v>
      </c>
      <c r="G42" s="1">
        <v>84421728</v>
      </c>
      <c r="H42" s="38"/>
    </row>
    <row r="43" spans="1:8" x14ac:dyDescent="0.3">
      <c r="A43" t="s">
        <v>200</v>
      </c>
      <c r="B43" t="s">
        <v>109</v>
      </c>
      <c r="C43" t="s">
        <v>110</v>
      </c>
      <c r="D43" t="s">
        <v>111</v>
      </c>
      <c r="E43" s="1">
        <v>-424804040</v>
      </c>
      <c r="F43" s="1">
        <v>-177660622</v>
      </c>
      <c r="G43" s="1">
        <v>92603552</v>
      </c>
    </row>
    <row r="45" spans="1:8" x14ac:dyDescent="0.3">
      <c r="A45" t="s">
        <v>112</v>
      </c>
      <c r="B45" t="s">
        <v>113</v>
      </c>
      <c r="C45" t="s">
        <v>114</v>
      </c>
      <c r="D45" t="s">
        <v>115</v>
      </c>
      <c r="E45" s="1">
        <f>+TB!G43+TB!G44+TB!G46+TB!G47</f>
        <v>-19876973895</v>
      </c>
      <c r="F45" s="1">
        <v>-24735120452</v>
      </c>
      <c r="G45" s="1">
        <v>-23464485219</v>
      </c>
    </row>
    <row r="46" spans="1:8" x14ac:dyDescent="0.3">
      <c r="A46" t="s">
        <v>116</v>
      </c>
      <c r="B46" t="s">
        <v>117</v>
      </c>
      <c r="C46" t="s">
        <v>118</v>
      </c>
      <c r="D46" t="s">
        <v>119</v>
      </c>
      <c r="E46" s="1">
        <f>+TB!G50</f>
        <v>19740159689</v>
      </c>
      <c r="F46" s="1">
        <v>23691658102</v>
      </c>
      <c r="G46" s="1">
        <v>624279000</v>
      </c>
    </row>
    <row r="47" spans="1:8" x14ac:dyDescent="0.3">
      <c r="A47" t="s">
        <v>120</v>
      </c>
      <c r="B47" t="s">
        <v>188</v>
      </c>
      <c r="D47" t="s">
        <v>119</v>
      </c>
      <c r="E47" s="1">
        <f>+TB!G48</f>
        <v>101078180</v>
      </c>
      <c r="F47" s="1">
        <v>0</v>
      </c>
      <c r="G47" s="1">
        <v>0</v>
      </c>
    </row>
    <row r="48" spans="1:8" x14ac:dyDescent="0.3">
      <c r="A48" t="s">
        <v>122</v>
      </c>
      <c r="B48" t="s">
        <v>121</v>
      </c>
      <c r="C48" t="s">
        <v>118</v>
      </c>
      <c r="D48" t="s">
        <v>119</v>
      </c>
      <c r="F48" s="1">
        <v>0</v>
      </c>
      <c r="G48" s="1">
        <v>141164346</v>
      </c>
    </row>
    <row r="49" spans="1:7" x14ac:dyDescent="0.3">
      <c r="A49" t="s">
        <v>124</v>
      </c>
      <c r="B49" t="s">
        <v>123</v>
      </c>
      <c r="C49" t="s">
        <v>118</v>
      </c>
      <c r="D49" t="s">
        <v>119</v>
      </c>
      <c r="F49" s="1">
        <v>0</v>
      </c>
      <c r="G49" s="1">
        <v>5360000</v>
      </c>
    </row>
    <row r="50" spans="1:7" x14ac:dyDescent="0.3">
      <c r="A50" t="s">
        <v>126</v>
      </c>
      <c r="B50" t="s">
        <v>125</v>
      </c>
      <c r="C50" t="s">
        <v>118</v>
      </c>
      <c r="D50" t="s">
        <v>119</v>
      </c>
      <c r="E50" s="1">
        <f>+TB!G49</f>
        <v>99497360</v>
      </c>
      <c r="F50" s="1">
        <v>115820724</v>
      </c>
      <c r="G50" s="1">
        <v>1880000</v>
      </c>
    </row>
    <row r="51" spans="1:7" x14ac:dyDescent="0.3">
      <c r="A51" t="s">
        <v>128</v>
      </c>
      <c r="B51" t="s">
        <v>127</v>
      </c>
      <c r="C51" t="s">
        <v>118</v>
      </c>
      <c r="D51" t="s">
        <v>119</v>
      </c>
      <c r="F51" s="1">
        <v>200000</v>
      </c>
      <c r="G51" s="1">
        <v>6475000</v>
      </c>
    </row>
    <row r="52" spans="1:7" x14ac:dyDescent="0.3">
      <c r="A52" t="s">
        <v>130</v>
      </c>
      <c r="B52" t="s">
        <v>129</v>
      </c>
      <c r="C52" t="s">
        <v>118</v>
      </c>
      <c r="D52" t="s">
        <v>119</v>
      </c>
      <c r="F52" s="1">
        <v>0</v>
      </c>
      <c r="G52" s="1">
        <v>0</v>
      </c>
    </row>
    <row r="53" spans="1:7" x14ac:dyDescent="0.3">
      <c r="A53" t="s">
        <v>132</v>
      </c>
      <c r="B53" t="s">
        <v>131</v>
      </c>
      <c r="C53" t="s">
        <v>118</v>
      </c>
      <c r="D53" t="s">
        <v>119</v>
      </c>
      <c r="F53" s="1">
        <v>143724000</v>
      </c>
      <c r="G53" s="1">
        <v>0</v>
      </c>
    </row>
    <row r="54" spans="1:7" x14ac:dyDescent="0.3">
      <c r="A54" t="s">
        <v>134</v>
      </c>
      <c r="B54" t="s">
        <v>133</v>
      </c>
      <c r="C54" t="s">
        <v>118</v>
      </c>
      <c r="D54" t="s">
        <v>119</v>
      </c>
      <c r="F54" s="1">
        <v>0</v>
      </c>
      <c r="G54" s="1">
        <v>21964390617</v>
      </c>
    </row>
    <row r="55" spans="1:7" x14ac:dyDescent="0.3">
      <c r="A55" t="s">
        <v>138</v>
      </c>
      <c r="B55" t="s">
        <v>184</v>
      </c>
      <c r="C55" t="s">
        <v>118</v>
      </c>
      <c r="D55" t="s">
        <v>119</v>
      </c>
      <c r="F55" s="1">
        <v>1199442</v>
      </c>
      <c r="G55" s="1">
        <v>0</v>
      </c>
    </row>
    <row r="56" spans="1:7" x14ac:dyDescent="0.3">
      <c r="A56" t="s">
        <v>142</v>
      </c>
      <c r="B56" t="s">
        <v>186</v>
      </c>
      <c r="C56" t="s">
        <v>118</v>
      </c>
      <c r="D56" t="s">
        <v>119</v>
      </c>
      <c r="F56" s="1">
        <v>222712828</v>
      </c>
      <c r="G56" s="1">
        <v>0</v>
      </c>
    </row>
    <row r="57" spans="1:7" x14ac:dyDescent="0.3">
      <c r="A57" t="s">
        <v>145</v>
      </c>
      <c r="B57" t="s">
        <v>187</v>
      </c>
      <c r="C57" t="s">
        <v>118</v>
      </c>
      <c r="D57" t="s">
        <v>119</v>
      </c>
      <c r="E57" s="1">
        <f>+TB!G45</f>
        <v>4448539</v>
      </c>
      <c r="F57" s="1">
        <v>30085500</v>
      </c>
      <c r="G57" s="1">
        <v>0</v>
      </c>
    </row>
    <row r="58" spans="1:7" x14ac:dyDescent="0.3">
      <c r="A58" t="s">
        <v>148</v>
      </c>
      <c r="B58" t="s">
        <v>135</v>
      </c>
      <c r="C58" t="s">
        <v>136</v>
      </c>
      <c r="D58" t="s">
        <v>137</v>
      </c>
      <c r="E58" s="1">
        <f>+TB!G55</f>
        <v>14826520</v>
      </c>
      <c r="F58" s="1">
        <v>14668520</v>
      </c>
      <c r="G58" s="1">
        <v>15004880</v>
      </c>
    </row>
    <row r="59" spans="1:7" x14ac:dyDescent="0.3">
      <c r="A59" t="s">
        <v>151</v>
      </c>
      <c r="B59" t="s">
        <v>189</v>
      </c>
      <c r="D59" t="s">
        <v>137</v>
      </c>
      <c r="E59" s="1">
        <f>+TB!G51</f>
        <v>4000000</v>
      </c>
    </row>
    <row r="60" spans="1:7" x14ac:dyDescent="0.3">
      <c r="A60" t="s">
        <v>154</v>
      </c>
      <c r="B60" t="s">
        <v>143</v>
      </c>
      <c r="C60" t="s">
        <v>144</v>
      </c>
      <c r="D60" t="s">
        <v>137</v>
      </c>
      <c r="F60" s="1">
        <v>15857614</v>
      </c>
      <c r="G60" s="1">
        <v>0</v>
      </c>
    </row>
    <row r="61" spans="1:7" x14ac:dyDescent="0.3">
      <c r="A61" t="s">
        <v>157</v>
      </c>
      <c r="B61" t="s">
        <v>146</v>
      </c>
      <c r="C61" t="s">
        <v>147</v>
      </c>
      <c r="D61" t="s">
        <v>137</v>
      </c>
      <c r="F61" s="1">
        <v>-870</v>
      </c>
      <c r="G61" s="1">
        <v>0</v>
      </c>
    </row>
    <row r="62" spans="1:7" x14ac:dyDescent="0.3">
      <c r="A62" t="s">
        <v>160</v>
      </c>
      <c r="B62" t="s">
        <v>149</v>
      </c>
      <c r="C62" t="s">
        <v>150</v>
      </c>
      <c r="D62" t="s">
        <v>137</v>
      </c>
      <c r="F62" s="1">
        <v>0</v>
      </c>
      <c r="G62" s="1">
        <v>4953000</v>
      </c>
    </row>
    <row r="63" spans="1:7" x14ac:dyDescent="0.3">
      <c r="A63" t="s">
        <v>163</v>
      </c>
      <c r="B63" t="s">
        <v>152</v>
      </c>
      <c r="C63" t="s">
        <v>153</v>
      </c>
      <c r="D63" t="s">
        <v>137</v>
      </c>
      <c r="E63" s="1">
        <f>+TB!G52</f>
        <v>41598159</v>
      </c>
      <c r="F63" s="1">
        <v>41106409</v>
      </c>
      <c r="G63" s="1">
        <v>39225877</v>
      </c>
    </row>
    <row r="64" spans="1:7" x14ac:dyDescent="0.3">
      <c r="A64" t="s">
        <v>166</v>
      </c>
      <c r="B64" t="s">
        <v>155</v>
      </c>
      <c r="C64" t="s">
        <v>156</v>
      </c>
      <c r="D64" t="s">
        <v>137</v>
      </c>
      <c r="F64" s="1">
        <v>0</v>
      </c>
      <c r="G64" s="1">
        <v>34560000</v>
      </c>
    </row>
    <row r="65" spans="1:8" x14ac:dyDescent="0.3">
      <c r="A65" t="s">
        <v>170</v>
      </c>
      <c r="B65" t="s">
        <v>158</v>
      </c>
      <c r="C65" t="s">
        <v>159</v>
      </c>
      <c r="D65" t="s">
        <v>137</v>
      </c>
      <c r="E65" s="1">
        <f>+TB!G53+TB!G54</f>
        <v>71782738</v>
      </c>
      <c r="F65" s="1">
        <v>41143437</v>
      </c>
      <c r="G65" s="1">
        <v>34799193</v>
      </c>
    </row>
    <row r="66" spans="1:8" x14ac:dyDescent="0.3">
      <c r="A66" t="s">
        <v>173</v>
      </c>
      <c r="B66" t="s">
        <v>185</v>
      </c>
      <c r="C66" t="s">
        <v>147</v>
      </c>
      <c r="D66" t="s">
        <v>137</v>
      </c>
      <c r="F66" s="1">
        <v>-152758</v>
      </c>
      <c r="G66" s="1">
        <v>0</v>
      </c>
    </row>
    <row r="67" spans="1:8" x14ac:dyDescent="0.3">
      <c r="A67" t="s">
        <v>176</v>
      </c>
      <c r="B67" t="s">
        <v>161</v>
      </c>
      <c r="C67" t="s">
        <v>162</v>
      </c>
      <c r="D67" t="s">
        <v>137</v>
      </c>
      <c r="E67" s="1">
        <f>+TB!G58</f>
        <v>353543519</v>
      </c>
      <c r="F67" s="1">
        <v>321795474</v>
      </c>
      <c r="G67" s="1">
        <v>166088000</v>
      </c>
      <c r="H67" s="2"/>
    </row>
    <row r="68" spans="1:8" x14ac:dyDescent="0.3">
      <c r="A68" t="s">
        <v>201</v>
      </c>
      <c r="B68" t="s">
        <v>164</v>
      </c>
      <c r="C68" t="s">
        <v>165</v>
      </c>
      <c r="D68" t="s">
        <v>137</v>
      </c>
      <c r="E68" s="1">
        <f>+TB!G59</f>
        <v>35354356</v>
      </c>
      <c r="F68" s="1">
        <v>32179613</v>
      </c>
      <c r="G68" s="1">
        <v>16443000</v>
      </c>
    </row>
    <row r="69" spans="1:8" x14ac:dyDescent="0.3">
      <c r="A69" t="s">
        <v>202</v>
      </c>
      <c r="B69" t="s">
        <v>190</v>
      </c>
      <c r="D69" t="s">
        <v>137</v>
      </c>
      <c r="E69" s="1">
        <f>+TB!G60</f>
        <v>22167000</v>
      </c>
    </row>
    <row r="70" spans="1:8" x14ac:dyDescent="0.3">
      <c r="A70" t="s">
        <v>203</v>
      </c>
      <c r="B70" t="s">
        <v>139</v>
      </c>
      <c r="C70" t="s">
        <v>140</v>
      </c>
      <c r="D70" t="s">
        <v>141</v>
      </c>
      <c r="E70" s="1">
        <f>+TB!G62</f>
        <v>2286948</v>
      </c>
      <c r="F70" s="1">
        <v>3095650</v>
      </c>
      <c r="G70" s="1">
        <v>4204155</v>
      </c>
    </row>
    <row r="71" spans="1:8" x14ac:dyDescent="0.3">
      <c r="A71" t="s">
        <v>204</v>
      </c>
      <c r="B71" t="s">
        <v>167</v>
      </c>
      <c r="C71" t="s">
        <v>168</v>
      </c>
      <c r="D71" t="s">
        <v>169</v>
      </c>
      <c r="E71" s="1">
        <f>+TB!G57+TB!G61</f>
        <v>-205027484</v>
      </c>
      <c r="F71" s="1">
        <v>-435669983</v>
      </c>
      <c r="G71" s="1">
        <v>6133835</v>
      </c>
    </row>
    <row r="72" spans="1:8" x14ac:dyDescent="0.3">
      <c r="A72" t="s">
        <v>205</v>
      </c>
      <c r="B72" t="s">
        <v>171</v>
      </c>
      <c r="C72" t="s">
        <v>172</v>
      </c>
      <c r="D72" t="s">
        <v>169</v>
      </c>
      <c r="E72" s="1">
        <f>+TB!G56</f>
        <v>11991781</v>
      </c>
      <c r="F72" s="1">
        <v>20801627</v>
      </c>
      <c r="G72" s="1">
        <v>13432542</v>
      </c>
    </row>
    <row r="73" spans="1:8" x14ac:dyDescent="0.3">
      <c r="A73" t="s">
        <v>206</v>
      </c>
      <c r="B73" t="s">
        <v>174</v>
      </c>
      <c r="C73" t="s">
        <v>175</v>
      </c>
      <c r="D73" t="s">
        <v>169</v>
      </c>
      <c r="F73" s="1">
        <v>0</v>
      </c>
      <c r="G73" s="1">
        <v>0</v>
      </c>
    </row>
    <row r="74" spans="1:8" x14ac:dyDescent="0.3">
      <c r="A74" t="s">
        <v>207</v>
      </c>
      <c r="B74" t="s">
        <v>177</v>
      </c>
      <c r="C74" t="s">
        <v>178</v>
      </c>
      <c r="D74" t="s">
        <v>179</v>
      </c>
      <c r="E74" s="1">
        <f>+TB!G63</f>
        <v>0</v>
      </c>
      <c r="F74" s="1">
        <v>142779547</v>
      </c>
      <c r="G74" s="1">
        <v>116269471</v>
      </c>
    </row>
    <row r="75" spans="1:8" x14ac:dyDescent="0.3">
      <c r="A75" t="s">
        <v>324</v>
      </c>
      <c r="B75" t="s">
        <v>180</v>
      </c>
      <c r="C75" t="s">
        <v>181</v>
      </c>
      <c r="D75" t="s">
        <v>179</v>
      </c>
      <c r="E75" s="1">
        <f>+TB!G64</f>
        <v>-119570400</v>
      </c>
      <c r="F75" s="1">
        <v>84972158</v>
      </c>
      <c r="G75" s="1">
        <v>-441871</v>
      </c>
    </row>
  </sheetData>
  <autoFilter ref="A3:H75" xr:uid="{B7B0CA1B-B076-4591-AB41-5AA2B3B07235}"/>
  <sortState xmlns:xlrd2="http://schemas.microsoft.com/office/spreadsheetml/2017/richdata2" ref="B46:G66">
    <sortCondition ref="D46:D66"/>
  </sortState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CFF44-647A-463E-B406-6A39ED6108F8}">
  <dimension ref="A1:L69"/>
  <sheetViews>
    <sheetView topLeftCell="A20" workbookViewId="0">
      <selection activeCell="E31" sqref="E31"/>
    </sheetView>
  </sheetViews>
  <sheetFormatPr defaultRowHeight="14.4" x14ac:dyDescent="0.3"/>
  <cols>
    <col min="1" max="1" width="21.5546875" style="3" customWidth="1"/>
    <col min="2" max="2" width="44.33203125" style="3" customWidth="1"/>
    <col min="3" max="3" width="14.44140625" style="4" bestFit="1" customWidth="1"/>
    <col min="4" max="4" width="14.44140625" style="3" bestFit="1" customWidth="1"/>
    <col min="5" max="6" width="14.44140625" style="9" bestFit="1" customWidth="1"/>
    <col min="7" max="7" width="17.77734375" style="9" bestFit="1" customWidth="1"/>
    <col min="8" max="8" width="9.77734375" style="3" bestFit="1" customWidth="1"/>
    <col min="9" max="9" width="14.44140625" style="3" bestFit="1" customWidth="1"/>
    <col min="10" max="10" width="16" style="3" bestFit="1" customWidth="1"/>
    <col min="11" max="11" width="14.44140625" style="3" bestFit="1" customWidth="1"/>
    <col min="12" max="12" width="13.109375" style="3" bestFit="1" customWidth="1"/>
    <col min="13" max="16384" width="8.88671875" style="3"/>
  </cols>
  <sheetData>
    <row r="1" spans="1:10" x14ac:dyDescent="0.3">
      <c r="C1" s="40" t="s">
        <v>329</v>
      </c>
      <c r="D1" s="40"/>
      <c r="E1" s="41" t="s">
        <v>323</v>
      </c>
      <c r="F1" s="41"/>
      <c r="G1" s="7"/>
    </row>
    <row r="2" spans="1:10" x14ac:dyDescent="0.3">
      <c r="A2" s="13" t="s">
        <v>320</v>
      </c>
      <c r="B2" s="12" t="s">
        <v>319</v>
      </c>
      <c r="C2" s="16" t="s">
        <v>318</v>
      </c>
      <c r="D2" s="17" t="s">
        <v>317</v>
      </c>
      <c r="E2" s="32" t="s">
        <v>318</v>
      </c>
      <c r="F2" s="32" t="s">
        <v>317</v>
      </c>
      <c r="G2" s="30" t="s">
        <v>322</v>
      </c>
      <c r="H2" s="3" t="s">
        <v>193</v>
      </c>
    </row>
    <row r="3" spans="1:10" x14ac:dyDescent="0.3">
      <c r="A3" s="24" t="s">
        <v>316</v>
      </c>
      <c r="B3" s="25" t="s">
        <v>315</v>
      </c>
      <c r="C3" s="26"/>
      <c r="D3" s="27">
        <v>2000000</v>
      </c>
      <c r="E3" s="33"/>
      <c r="F3" s="33"/>
      <c r="G3" s="28">
        <f>+ROUND(C3+E3-D3-F3,0)</f>
        <v>-2000000</v>
      </c>
      <c r="H3" s="3" t="s">
        <v>321</v>
      </c>
    </row>
    <row r="4" spans="1:10" x14ac:dyDescent="0.3">
      <c r="A4" s="14" t="s">
        <v>314</v>
      </c>
      <c r="B4" s="3" t="s">
        <v>313</v>
      </c>
      <c r="C4" s="18">
        <v>2067085</v>
      </c>
      <c r="D4" s="19"/>
      <c r="E4" s="34"/>
      <c r="F4" s="34"/>
      <c r="G4" s="22">
        <f t="shared" ref="G4:G64" si="0">+ROUND(C4+E4-D4-F4,0)</f>
        <v>2067085</v>
      </c>
      <c r="H4" s="3" t="s">
        <v>321</v>
      </c>
    </row>
    <row r="5" spans="1:10" x14ac:dyDescent="0.3">
      <c r="A5" s="14" t="s">
        <v>312</v>
      </c>
      <c r="B5" s="3" t="s">
        <v>311</v>
      </c>
      <c r="C5" s="18">
        <v>26780000</v>
      </c>
      <c r="D5" s="19"/>
      <c r="E5" s="34"/>
      <c r="F5" s="34"/>
      <c r="G5" s="22">
        <f t="shared" si="0"/>
        <v>26780000</v>
      </c>
      <c r="H5" s="3" t="s">
        <v>321</v>
      </c>
    </row>
    <row r="6" spans="1:10" x14ac:dyDescent="0.3">
      <c r="A6" s="14" t="s">
        <v>310</v>
      </c>
      <c r="B6" s="3" t="s">
        <v>309</v>
      </c>
      <c r="C6" s="18"/>
      <c r="D6" s="19">
        <v>24769250</v>
      </c>
      <c r="E6" s="34"/>
      <c r="F6" s="34">
        <v>502687.5</v>
      </c>
      <c r="G6" s="22">
        <f t="shared" si="0"/>
        <v>-25271938</v>
      </c>
      <c r="H6" s="3" t="s">
        <v>321</v>
      </c>
    </row>
    <row r="7" spans="1:10" x14ac:dyDescent="0.3">
      <c r="A7" s="14" t="s">
        <v>308</v>
      </c>
      <c r="B7" s="3" t="s">
        <v>307</v>
      </c>
      <c r="C7" s="18">
        <v>14763617</v>
      </c>
      <c r="D7" s="19"/>
      <c r="E7" s="34"/>
      <c r="F7" s="34"/>
      <c r="G7" s="22">
        <f t="shared" si="0"/>
        <v>14763617</v>
      </c>
      <c r="H7" s="3" t="s">
        <v>321</v>
      </c>
    </row>
    <row r="8" spans="1:10" x14ac:dyDescent="0.3">
      <c r="A8" s="14" t="s">
        <v>306</v>
      </c>
      <c r="B8" s="3" t="s">
        <v>305</v>
      </c>
      <c r="C8" s="18"/>
      <c r="D8" s="19">
        <v>13371800</v>
      </c>
      <c r="E8" s="34"/>
      <c r="F8" s="34">
        <v>691840.00000000012</v>
      </c>
      <c r="G8" s="22">
        <f t="shared" si="0"/>
        <v>-14063640</v>
      </c>
      <c r="H8" s="3" t="s">
        <v>321</v>
      </c>
    </row>
    <row r="9" spans="1:10" x14ac:dyDescent="0.3">
      <c r="A9" s="14" t="s">
        <v>304</v>
      </c>
      <c r="B9" s="3" t="s">
        <v>76</v>
      </c>
      <c r="C9" s="18">
        <v>61787000</v>
      </c>
      <c r="D9" s="19"/>
      <c r="E9" s="34"/>
      <c r="F9" s="34"/>
      <c r="G9" s="22">
        <f t="shared" si="0"/>
        <v>61787000</v>
      </c>
      <c r="H9" s="3" t="s">
        <v>321</v>
      </c>
    </row>
    <row r="10" spans="1:10" x14ac:dyDescent="0.3">
      <c r="A10" s="14" t="s">
        <v>303</v>
      </c>
      <c r="B10" s="3" t="s">
        <v>302</v>
      </c>
      <c r="C10" s="18"/>
      <c r="D10" s="19">
        <v>58145600</v>
      </c>
      <c r="E10" s="34"/>
      <c r="F10" s="34">
        <v>1092420.0000000002</v>
      </c>
      <c r="G10" s="22">
        <f t="shared" si="0"/>
        <v>-59238020</v>
      </c>
      <c r="H10" s="3" t="s">
        <v>321</v>
      </c>
    </row>
    <row r="11" spans="1:10" x14ac:dyDescent="0.3">
      <c r="A11" s="14" t="s">
        <v>301</v>
      </c>
      <c r="B11" s="3" t="s">
        <v>300</v>
      </c>
      <c r="C11" s="18">
        <v>2650000</v>
      </c>
      <c r="D11" s="19"/>
      <c r="E11" s="34"/>
      <c r="F11" s="34"/>
      <c r="G11" s="22">
        <f t="shared" si="0"/>
        <v>2650000</v>
      </c>
      <c r="H11" s="3" t="s">
        <v>321</v>
      </c>
    </row>
    <row r="12" spans="1:10" x14ac:dyDescent="0.3">
      <c r="A12" s="14" t="s">
        <v>299</v>
      </c>
      <c r="B12" s="3" t="s">
        <v>298</v>
      </c>
      <c r="C12" s="18">
        <v>2310620</v>
      </c>
      <c r="D12" s="19"/>
      <c r="E12" s="34"/>
      <c r="F12" s="34"/>
      <c r="G12" s="22">
        <f t="shared" si="0"/>
        <v>2310620</v>
      </c>
      <c r="H12" s="3" t="s">
        <v>321</v>
      </c>
    </row>
    <row r="13" spans="1:10" x14ac:dyDescent="0.3">
      <c r="A13" s="14" t="s">
        <v>297</v>
      </c>
      <c r="B13" s="3" t="s">
        <v>296</v>
      </c>
      <c r="C13" s="18">
        <v>7485566933.2299995</v>
      </c>
      <c r="D13" s="19"/>
      <c r="E13" s="34"/>
      <c r="F13" s="34"/>
      <c r="G13" s="22">
        <f t="shared" si="0"/>
        <v>7485566933</v>
      </c>
      <c r="H13" s="3" t="s">
        <v>321</v>
      </c>
    </row>
    <row r="14" spans="1:10" x14ac:dyDescent="0.3">
      <c r="A14" s="14" t="s">
        <v>295</v>
      </c>
      <c r="B14" s="3" t="s">
        <v>294</v>
      </c>
      <c r="C14" s="18">
        <v>165000000</v>
      </c>
      <c r="D14" s="19"/>
      <c r="E14" s="34">
        <f>+F33</f>
        <v>0</v>
      </c>
      <c r="F14" s="34"/>
      <c r="G14" s="22">
        <f t="shared" si="0"/>
        <v>165000000</v>
      </c>
      <c r="H14" s="3" t="s">
        <v>321</v>
      </c>
      <c r="I14" s="42">
        <v>153129018</v>
      </c>
      <c r="J14" s="42">
        <f>+G14-I14</f>
        <v>11870982</v>
      </c>
    </row>
    <row r="15" spans="1:10" x14ac:dyDescent="0.3">
      <c r="A15" s="14" t="s">
        <v>293</v>
      </c>
      <c r="B15" s="3" t="s">
        <v>292</v>
      </c>
      <c r="C15" s="18">
        <v>206600000.19</v>
      </c>
      <c r="D15" s="19"/>
      <c r="E15" s="34"/>
      <c r="F15" s="34"/>
      <c r="G15" s="22">
        <f t="shared" si="0"/>
        <v>206600000</v>
      </c>
      <c r="H15" s="3" t="s">
        <v>321</v>
      </c>
    </row>
    <row r="16" spans="1:10" x14ac:dyDescent="0.3">
      <c r="A16" s="14" t="s">
        <v>291</v>
      </c>
      <c r="B16" s="3" t="s">
        <v>290</v>
      </c>
      <c r="C16" s="18">
        <v>236952505.25999999</v>
      </c>
      <c r="D16" s="19"/>
      <c r="E16" s="34">
        <f>+F61</f>
        <v>9675572</v>
      </c>
      <c r="F16" s="34"/>
      <c r="G16" s="22">
        <f t="shared" si="0"/>
        <v>246628077</v>
      </c>
      <c r="H16" s="3" t="s">
        <v>321</v>
      </c>
    </row>
    <row r="17" spans="1:11" x14ac:dyDescent="0.3">
      <c r="A17" s="14" t="s">
        <v>289</v>
      </c>
      <c r="B17" s="3" t="s">
        <v>288</v>
      </c>
      <c r="C17" s="18">
        <v>26084779.59</v>
      </c>
      <c r="D17" s="19"/>
      <c r="E17" s="34"/>
      <c r="F17" s="34"/>
      <c r="G17" s="22">
        <f t="shared" si="0"/>
        <v>26084780</v>
      </c>
      <c r="H17" s="3" t="s">
        <v>321</v>
      </c>
    </row>
    <row r="18" spans="1:11" x14ac:dyDescent="0.3">
      <c r="A18" s="14" t="s">
        <v>287</v>
      </c>
      <c r="B18" s="3" t="s">
        <v>286</v>
      </c>
      <c r="C18" s="18">
        <v>761028</v>
      </c>
      <c r="D18" s="19"/>
      <c r="E18" s="34"/>
      <c r="F18" s="34"/>
      <c r="G18" s="22">
        <f t="shared" si="0"/>
        <v>761028</v>
      </c>
      <c r="H18" s="3" t="s">
        <v>321</v>
      </c>
    </row>
    <row r="19" spans="1:11" x14ac:dyDescent="0.3">
      <c r="A19" s="14" t="s">
        <v>285</v>
      </c>
      <c r="B19" s="3" t="s">
        <v>284</v>
      </c>
      <c r="C19" s="18"/>
      <c r="D19" s="19">
        <v>647380775.57000005</v>
      </c>
      <c r="E19" s="34"/>
      <c r="F19" s="34"/>
      <c r="G19" s="22">
        <f t="shared" si="0"/>
        <v>-647380776</v>
      </c>
      <c r="H19" s="3" t="s">
        <v>321</v>
      </c>
    </row>
    <row r="20" spans="1:11" x14ac:dyDescent="0.3">
      <c r="A20" s="14" t="s">
        <v>283</v>
      </c>
      <c r="B20" s="3" t="s">
        <v>282</v>
      </c>
      <c r="C20" s="18"/>
      <c r="D20" s="19">
        <v>2570130390.9699998</v>
      </c>
      <c r="E20" s="34"/>
      <c r="F20" s="34"/>
      <c r="G20" s="22">
        <f t="shared" si="0"/>
        <v>-2570130391</v>
      </c>
      <c r="H20" s="3" t="s">
        <v>321</v>
      </c>
    </row>
    <row r="21" spans="1:11" x14ac:dyDescent="0.3">
      <c r="A21" s="14" t="s">
        <v>281</v>
      </c>
      <c r="B21" s="3" t="s">
        <v>280</v>
      </c>
      <c r="C21" s="18"/>
      <c r="D21" s="19">
        <v>1030285761.17</v>
      </c>
      <c r="E21" s="34"/>
      <c r="F21" s="34"/>
      <c r="G21" s="22">
        <f t="shared" si="0"/>
        <v>-1030285761</v>
      </c>
      <c r="H21" s="3" t="s">
        <v>321</v>
      </c>
      <c r="I21" s="3" t="s">
        <v>330</v>
      </c>
      <c r="J21" s="3" t="s">
        <v>331</v>
      </c>
    </row>
    <row r="22" spans="1:11" x14ac:dyDescent="0.3">
      <c r="A22" s="14" t="s">
        <v>279</v>
      </c>
      <c r="B22" s="3" t="s">
        <v>278</v>
      </c>
      <c r="C22" s="18"/>
      <c r="D22" s="19">
        <v>1407607160.8</v>
      </c>
      <c r="E22" s="34"/>
      <c r="F22" s="34"/>
      <c r="G22" s="22">
        <f t="shared" si="0"/>
        <v>-1407607161</v>
      </c>
      <c r="H22" s="3" t="s">
        <v>321</v>
      </c>
    </row>
    <row r="23" spans="1:11" x14ac:dyDescent="0.3">
      <c r="A23" s="14" t="s">
        <v>277</v>
      </c>
      <c r="B23" s="3" t="s">
        <v>276</v>
      </c>
      <c r="C23" s="18">
        <v>8933544</v>
      </c>
      <c r="D23" s="19"/>
      <c r="E23" s="34"/>
      <c r="F23" s="34">
        <v>13041012</v>
      </c>
      <c r="G23" s="22">
        <f t="shared" si="0"/>
        <v>-4107468</v>
      </c>
      <c r="H23" s="3" t="s">
        <v>321</v>
      </c>
      <c r="I23" s="29">
        <v>4107468</v>
      </c>
      <c r="J23" s="29">
        <f>+G23+I23</f>
        <v>0</v>
      </c>
    </row>
    <row r="24" spans="1:11" x14ac:dyDescent="0.3">
      <c r="A24" s="14" t="s">
        <v>275</v>
      </c>
      <c r="B24" s="3" t="s">
        <v>274</v>
      </c>
      <c r="C24" s="18"/>
      <c r="D24" s="19">
        <v>11555130</v>
      </c>
      <c r="E24" s="34"/>
      <c r="F24" s="34"/>
      <c r="G24" s="22">
        <f t="shared" si="0"/>
        <v>-11555130</v>
      </c>
      <c r="H24" s="3" t="s">
        <v>321</v>
      </c>
      <c r="I24" s="29">
        <v>7136938</v>
      </c>
      <c r="J24" s="29">
        <f>+G24+I24</f>
        <v>-4418192</v>
      </c>
      <c r="K24" s="3" t="s">
        <v>332</v>
      </c>
    </row>
    <row r="25" spans="1:11" x14ac:dyDescent="0.3">
      <c r="A25" s="14" t="s">
        <v>273</v>
      </c>
      <c r="B25" s="3" t="s">
        <v>272</v>
      </c>
      <c r="C25" s="18">
        <v>2212000</v>
      </c>
      <c r="D25" s="19"/>
      <c r="E25" s="34"/>
      <c r="F25" s="34"/>
      <c r="G25" s="22">
        <f t="shared" si="0"/>
        <v>2212000</v>
      </c>
      <c r="H25" s="3" t="s">
        <v>321</v>
      </c>
    </row>
    <row r="26" spans="1:11" x14ac:dyDescent="0.3">
      <c r="A26" s="14" t="s">
        <v>271</v>
      </c>
      <c r="B26" s="3" t="s">
        <v>270</v>
      </c>
      <c r="C26" s="18"/>
      <c r="D26" s="19">
        <v>10349471</v>
      </c>
      <c r="E26" s="34"/>
      <c r="F26" s="34">
        <f>+E63</f>
        <v>0</v>
      </c>
      <c r="G26" s="22">
        <f t="shared" si="0"/>
        <v>-10349471</v>
      </c>
      <c r="H26" s="3" t="s">
        <v>321</v>
      </c>
    </row>
    <row r="27" spans="1:11" x14ac:dyDescent="0.3">
      <c r="A27" s="14" t="s">
        <v>269</v>
      </c>
      <c r="B27" s="3" t="s">
        <v>268</v>
      </c>
      <c r="C27" s="18">
        <v>202078</v>
      </c>
      <c r="D27" s="19"/>
      <c r="E27" s="34">
        <f>+F23+F58</f>
        <v>14841012</v>
      </c>
      <c r="F27" s="34">
        <f>+E24+E59</f>
        <v>35354356</v>
      </c>
      <c r="G27" s="22">
        <f t="shared" si="0"/>
        <v>-20311266</v>
      </c>
      <c r="H27" s="3" t="s">
        <v>321</v>
      </c>
      <c r="I27" s="29">
        <f>+F27-E27</f>
        <v>20513344</v>
      </c>
    </row>
    <row r="28" spans="1:11" x14ac:dyDescent="0.3">
      <c r="A28" s="14" t="s">
        <v>267</v>
      </c>
      <c r="B28" s="3" t="s">
        <v>48</v>
      </c>
      <c r="C28" s="18">
        <v>400000</v>
      </c>
      <c r="D28" s="19"/>
      <c r="E28" s="34"/>
      <c r="F28" s="34"/>
      <c r="G28" s="22">
        <f t="shared" si="0"/>
        <v>400000</v>
      </c>
      <c r="H28" s="3" t="s">
        <v>321</v>
      </c>
      <c r="I28" s="3">
        <v>17462995</v>
      </c>
      <c r="J28" s="3">
        <f>24729458</f>
        <v>24729458</v>
      </c>
      <c r="K28" s="3">
        <f>J28-I28</f>
        <v>7266463</v>
      </c>
    </row>
    <row r="29" spans="1:11" x14ac:dyDescent="0.3">
      <c r="A29" s="14" t="s">
        <v>266</v>
      </c>
      <c r="B29" s="3" t="s">
        <v>265</v>
      </c>
      <c r="C29" s="18"/>
      <c r="D29" s="19">
        <v>572322800</v>
      </c>
      <c r="E29" s="34"/>
      <c r="F29" s="34"/>
      <c r="G29" s="22">
        <f t="shared" si="0"/>
        <v>-572322800</v>
      </c>
      <c r="H29" s="3" t="s">
        <v>321</v>
      </c>
      <c r="I29" s="39">
        <f>G27+I28</f>
        <v>-2848271</v>
      </c>
    </row>
    <row r="30" spans="1:11" x14ac:dyDescent="0.3">
      <c r="A30" s="14" t="s">
        <v>264</v>
      </c>
      <c r="B30" s="3" t="s">
        <v>263</v>
      </c>
      <c r="C30" s="18"/>
      <c r="D30" s="19">
        <v>239228603.55000001</v>
      </c>
      <c r="E30" s="34"/>
      <c r="F30" s="34"/>
      <c r="G30" s="22">
        <f t="shared" si="0"/>
        <v>-239228604</v>
      </c>
      <c r="H30" s="3" t="s">
        <v>321</v>
      </c>
    </row>
    <row r="31" spans="1:11" x14ac:dyDescent="0.3">
      <c r="A31" s="14" t="s">
        <v>262</v>
      </c>
      <c r="B31" s="3" t="s">
        <v>261</v>
      </c>
      <c r="C31" s="18"/>
      <c r="D31" s="19">
        <v>550430</v>
      </c>
      <c r="E31" s="34">
        <f>+F64</f>
        <v>119570400</v>
      </c>
      <c r="F31" s="34"/>
      <c r="G31" s="22">
        <f t="shared" si="0"/>
        <v>119019970</v>
      </c>
      <c r="H31" s="3" t="s">
        <v>321</v>
      </c>
    </row>
    <row r="32" spans="1:11" x14ac:dyDescent="0.3">
      <c r="A32" s="14" t="s">
        <v>260</v>
      </c>
      <c r="B32" s="3" t="s">
        <v>259</v>
      </c>
      <c r="C32" s="18"/>
      <c r="D32" s="19">
        <v>60706804</v>
      </c>
      <c r="E32" s="34"/>
      <c r="F32" s="34">
        <f>4000*3706.63</f>
        <v>14826520</v>
      </c>
      <c r="G32" s="22">
        <f t="shared" si="0"/>
        <v>-75533324</v>
      </c>
      <c r="H32" s="3" t="s">
        <v>321</v>
      </c>
    </row>
    <row r="33" spans="1:8" x14ac:dyDescent="0.3">
      <c r="A33" s="14" t="s">
        <v>258</v>
      </c>
      <c r="B33" s="3" t="s">
        <v>257</v>
      </c>
      <c r="C33" s="18">
        <v>221303005</v>
      </c>
      <c r="D33" s="19"/>
      <c r="E33" s="34"/>
      <c r="F33" s="34">
        <v>0</v>
      </c>
      <c r="G33" s="22">
        <f t="shared" si="0"/>
        <v>221303005</v>
      </c>
      <c r="H33" s="3" t="s">
        <v>321</v>
      </c>
    </row>
    <row r="34" spans="1:8" x14ac:dyDescent="0.3">
      <c r="A34" s="14" t="s">
        <v>256</v>
      </c>
      <c r="B34" s="3" t="s">
        <v>255</v>
      </c>
      <c r="C34" s="18"/>
      <c r="D34" s="19">
        <v>142779547</v>
      </c>
      <c r="E34" s="34"/>
      <c r="F34" s="34"/>
      <c r="G34" s="22">
        <f t="shared" si="0"/>
        <v>-142779547</v>
      </c>
      <c r="H34" s="3" t="s">
        <v>321</v>
      </c>
    </row>
    <row r="35" spans="1:8" x14ac:dyDescent="0.3">
      <c r="A35" s="14" t="s">
        <v>254</v>
      </c>
      <c r="B35" s="3" t="s">
        <v>253</v>
      </c>
      <c r="C35" s="18">
        <v>78278886.400000006</v>
      </c>
      <c r="D35" s="19"/>
      <c r="E35" s="34"/>
      <c r="F35" s="34"/>
      <c r="G35" s="22">
        <f t="shared" si="0"/>
        <v>78278886</v>
      </c>
      <c r="H35" s="3" t="s">
        <v>321</v>
      </c>
    </row>
    <row r="36" spans="1:8" x14ac:dyDescent="0.3">
      <c r="A36" s="14" t="s">
        <v>252</v>
      </c>
      <c r="B36" s="3" t="s">
        <v>251</v>
      </c>
      <c r="C36" s="18"/>
      <c r="D36" s="19">
        <v>242388120</v>
      </c>
      <c r="E36" s="34"/>
      <c r="F36" s="34"/>
      <c r="G36" s="22">
        <f t="shared" si="0"/>
        <v>-242388120</v>
      </c>
      <c r="H36" s="3" t="s">
        <v>321</v>
      </c>
    </row>
    <row r="37" spans="1:8" x14ac:dyDescent="0.3">
      <c r="A37" s="14" t="s">
        <v>250</v>
      </c>
      <c r="B37" s="3" t="s">
        <v>249</v>
      </c>
      <c r="C37" s="18"/>
      <c r="D37" s="19">
        <v>695918200.12</v>
      </c>
      <c r="E37" s="34"/>
      <c r="F37" s="34"/>
      <c r="G37" s="22">
        <f t="shared" si="0"/>
        <v>-695918200</v>
      </c>
      <c r="H37" s="3" t="s">
        <v>321</v>
      </c>
    </row>
    <row r="38" spans="1:8" x14ac:dyDescent="0.3">
      <c r="A38" s="14" t="s">
        <v>248</v>
      </c>
      <c r="B38" s="3" t="s">
        <v>247</v>
      </c>
      <c r="C38" s="18"/>
      <c r="D38" s="19">
        <v>208598045.69999999</v>
      </c>
      <c r="E38" s="34"/>
      <c r="F38" s="34"/>
      <c r="G38" s="22">
        <f t="shared" si="0"/>
        <v>-208598046</v>
      </c>
      <c r="H38" s="3" t="s">
        <v>321</v>
      </c>
    </row>
    <row r="39" spans="1:8" x14ac:dyDescent="0.3">
      <c r="A39" s="14" t="s">
        <v>246</v>
      </c>
      <c r="B39" s="3" t="s">
        <v>245</v>
      </c>
      <c r="C39" s="18"/>
      <c r="D39" s="19">
        <v>283761910</v>
      </c>
      <c r="E39" s="34"/>
      <c r="F39" s="34"/>
      <c r="G39" s="22">
        <f t="shared" si="0"/>
        <v>-283761910</v>
      </c>
      <c r="H39" s="3" t="s">
        <v>321</v>
      </c>
    </row>
    <row r="40" spans="1:8" x14ac:dyDescent="0.3">
      <c r="A40" s="14" t="s">
        <v>244</v>
      </c>
      <c r="B40" s="3" t="s">
        <v>243</v>
      </c>
      <c r="C40" s="18"/>
      <c r="D40" s="19">
        <v>50821091.560000002</v>
      </c>
      <c r="E40" s="34"/>
      <c r="F40" s="34"/>
      <c r="G40" s="22">
        <f t="shared" si="0"/>
        <v>-50821092</v>
      </c>
      <c r="H40" s="3" t="s">
        <v>321</v>
      </c>
    </row>
    <row r="41" spans="1:8" x14ac:dyDescent="0.3">
      <c r="A41" s="14" t="s">
        <v>242</v>
      </c>
      <c r="B41" s="3" t="s">
        <v>241</v>
      </c>
      <c r="C41" s="18"/>
      <c r="D41" s="19">
        <v>224919305.59999999</v>
      </c>
      <c r="E41" s="34"/>
      <c r="F41" s="34"/>
      <c r="G41" s="22">
        <f t="shared" si="0"/>
        <v>-224919306</v>
      </c>
      <c r="H41" s="3" t="s">
        <v>321</v>
      </c>
    </row>
    <row r="42" spans="1:8" x14ac:dyDescent="0.3">
      <c r="A42" s="15" t="s">
        <v>240</v>
      </c>
      <c r="B42" s="6" t="s">
        <v>239</v>
      </c>
      <c r="C42" s="20"/>
      <c r="D42" s="21">
        <v>424804043.01999998</v>
      </c>
      <c r="E42" s="35"/>
      <c r="F42" s="35"/>
      <c r="G42" s="23">
        <f t="shared" si="0"/>
        <v>-424804043</v>
      </c>
      <c r="H42" s="3" t="s">
        <v>321</v>
      </c>
    </row>
    <row r="43" spans="1:8" x14ac:dyDescent="0.3">
      <c r="A43" s="14" t="s">
        <v>238</v>
      </c>
      <c r="B43" s="3" t="s">
        <v>237</v>
      </c>
      <c r="C43" s="18"/>
      <c r="D43" s="19">
        <v>177509781</v>
      </c>
      <c r="E43" s="34"/>
      <c r="F43" s="34"/>
      <c r="G43" s="22">
        <f t="shared" si="0"/>
        <v>-177509781</v>
      </c>
      <c r="H43" s="3" t="s">
        <v>209</v>
      </c>
    </row>
    <row r="44" spans="1:8" x14ac:dyDescent="0.3">
      <c r="A44" s="14" t="s">
        <v>236</v>
      </c>
      <c r="B44" s="3" t="s">
        <v>235</v>
      </c>
      <c r="C44" s="18"/>
      <c r="D44" s="19">
        <v>19580766569.41</v>
      </c>
      <c r="E44" s="34"/>
      <c r="F44" s="34"/>
      <c r="G44" s="22">
        <f t="shared" si="0"/>
        <v>-19580766569</v>
      </c>
      <c r="H44" s="3" t="s">
        <v>209</v>
      </c>
    </row>
    <row r="45" spans="1:8" x14ac:dyDescent="0.3">
      <c r="A45" s="14" t="s">
        <v>234</v>
      </c>
      <c r="B45" s="3" t="s">
        <v>233</v>
      </c>
      <c r="C45" s="18">
        <v>4448538.53</v>
      </c>
      <c r="D45" s="19"/>
      <c r="E45" s="34"/>
      <c r="F45" s="34"/>
      <c r="G45" s="22">
        <f t="shared" si="0"/>
        <v>4448539</v>
      </c>
      <c r="H45" s="3" t="s">
        <v>209</v>
      </c>
    </row>
    <row r="46" spans="1:8" x14ac:dyDescent="0.3">
      <c r="A46" s="14" t="s">
        <v>232</v>
      </c>
      <c r="B46" s="3" t="s">
        <v>231</v>
      </c>
      <c r="C46" s="18"/>
      <c r="D46" s="19">
        <v>39855295.670000002</v>
      </c>
      <c r="E46" s="34"/>
      <c r="F46" s="34"/>
      <c r="G46" s="22">
        <f t="shared" si="0"/>
        <v>-39855296</v>
      </c>
      <c r="H46" s="3" t="s">
        <v>209</v>
      </c>
    </row>
    <row r="47" spans="1:8" x14ac:dyDescent="0.3">
      <c r="A47" s="14" t="s">
        <v>230</v>
      </c>
      <c r="B47" s="3" t="s">
        <v>229</v>
      </c>
      <c r="C47" s="18"/>
      <c r="D47" s="19">
        <v>78842248.560000002</v>
      </c>
      <c r="E47" s="34"/>
      <c r="F47" s="34"/>
      <c r="G47" s="22">
        <f t="shared" si="0"/>
        <v>-78842249</v>
      </c>
      <c r="H47" s="3" t="s">
        <v>209</v>
      </c>
    </row>
    <row r="48" spans="1:8" x14ac:dyDescent="0.3">
      <c r="A48" s="14" t="s">
        <v>228</v>
      </c>
      <c r="B48" s="3" t="s">
        <v>188</v>
      </c>
      <c r="C48" s="18">
        <v>101078180</v>
      </c>
      <c r="D48" s="19"/>
      <c r="E48" s="34"/>
      <c r="F48" s="34"/>
      <c r="G48" s="22">
        <f t="shared" si="0"/>
        <v>101078180</v>
      </c>
      <c r="H48" s="3" t="s">
        <v>209</v>
      </c>
    </row>
    <row r="49" spans="1:12" x14ac:dyDescent="0.3">
      <c r="A49" s="14" t="s">
        <v>227</v>
      </c>
      <c r="B49" s="3" t="s">
        <v>226</v>
      </c>
      <c r="C49" s="18">
        <v>99497360</v>
      </c>
      <c r="D49" s="19"/>
      <c r="E49" s="34"/>
      <c r="F49" s="34"/>
      <c r="G49" s="22">
        <f t="shared" si="0"/>
        <v>99497360</v>
      </c>
      <c r="H49" s="3" t="s">
        <v>209</v>
      </c>
    </row>
    <row r="50" spans="1:12" x14ac:dyDescent="0.3">
      <c r="A50" s="14" t="s">
        <v>225</v>
      </c>
      <c r="B50" s="3" t="s">
        <v>224</v>
      </c>
      <c r="C50" s="18">
        <v>19740159688.73</v>
      </c>
      <c r="D50" s="19"/>
      <c r="E50" s="34"/>
      <c r="F50" s="34"/>
      <c r="G50" s="22">
        <f t="shared" si="0"/>
        <v>19740159689</v>
      </c>
      <c r="H50" s="3" t="s">
        <v>209</v>
      </c>
    </row>
    <row r="51" spans="1:12" x14ac:dyDescent="0.3">
      <c r="A51" s="14" t="s">
        <v>223</v>
      </c>
      <c r="B51" s="3" t="s">
        <v>189</v>
      </c>
      <c r="C51" s="18">
        <v>4000000</v>
      </c>
      <c r="D51" s="19"/>
      <c r="E51" s="34"/>
      <c r="F51" s="34"/>
      <c r="G51" s="22">
        <f t="shared" si="0"/>
        <v>4000000</v>
      </c>
      <c r="H51" s="3" t="s">
        <v>209</v>
      </c>
    </row>
    <row r="52" spans="1:12" x14ac:dyDescent="0.3">
      <c r="A52" t="s">
        <v>328</v>
      </c>
      <c r="B52" t="s">
        <v>152</v>
      </c>
      <c r="C52" s="18">
        <v>41598158.810000002</v>
      </c>
      <c r="D52" s="19"/>
      <c r="E52" s="34"/>
      <c r="F52" s="34"/>
      <c r="G52" s="22">
        <f t="shared" si="0"/>
        <v>41598159</v>
      </c>
      <c r="H52" s="3" t="s">
        <v>209</v>
      </c>
    </row>
    <row r="53" spans="1:12" x14ac:dyDescent="0.3">
      <c r="A53" s="14" t="s">
        <v>222</v>
      </c>
      <c r="B53" s="3" t="s">
        <v>221</v>
      </c>
      <c r="C53" s="18">
        <v>70214334.180000007</v>
      </c>
      <c r="D53" s="19"/>
      <c r="E53" s="34"/>
      <c r="F53" s="34"/>
      <c r="G53" s="22">
        <f t="shared" si="0"/>
        <v>70214334</v>
      </c>
      <c r="H53" s="3" t="s">
        <v>209</v>
      </c>
    </row>
    <row r="54" spans="1:12" x14ac:dyDescent="0.3">
      <c r="A54" s="14" t="s">
        <v>220</v>
      </c>
      <c r="B54" s="3" t="s">
        <v>219</v>
      </c>
      <c r="C54" s="18">
        <v>1568404.4</v>
      </c>
      <c r="D54" s="19"/>
      <c r="E54" s="34"/>
      <c r="F54" s="34"/>
      <c r="G54" s="22">
        <f t="shared" si="0"/>
        <v>1568404</v>
      </c>
      <c r="H54" s="3" t="s">
        <v>209</v>
      </c>
    </row>
    <row r="55" spans="1:12" x14ac:dyDescent="0.3">
      <c r="A55" s="14"/>
      <c r="B55" s="3" t="s">
        <v>135</v>
      </c>
      <c r="C55" s="18"/>
      <c r="D55" s="19"/>
      <c r="E55" s="34">
        <f>+F32</f>
        <v>14826520</v>
      </c>
      <c r="F55" s="34"/>
      <c r="G55" s="22">
        <f t="shared" si="0"/>
        <v>14826520</v>
      </c>
      <c r="H55" s="3" t="s">
        <v>209</v>
      </c>
    </row>
    <row r="56" spans="1:12" x14ac:dyDescent="0.3">
      <c r="A56" s="14" t="s">
        <v>218</v>
      </c>
      <c r="B56" s="3" t="s">
        <v>217</v>
      </c>
      <c r="C56" s="18">
        <v>11991781.1</v>
      </c>
      <c r="D56" s="19"/>
      <c r="E56" s="34"/>
      <c r="F56" s="34"/>
      <c r="G56" s="22">
        <f t="shared" si="0"/>
        <v>11991781</v>
      </c>
      <c r="H56" s="3" t="s">
        <v>209</v>
      </c>
    </row>
    <row r="57" spans="1:12" x14ac:dyDescent="0.3">
      <c r="A57" s="14" t="s">
        <v>216</v>
      </c>
      <c r="B57" s="3" t="s">
        <v>215</v>
      </c>
      <c r="C57" s="18">
        <v>88234240.310000002</v>
      </c>
      <c r="D57" s="19"/>
      <c r="E57" s="34"/>
      <c r="F57" s="34"/>
      <c r="G57" s="22">
        <f t="shared" si="0"/>
        <v>88234240</v>
      </c>
      <c r="H57" s="3" t="s">
        <v>209</v>
      </c>
    </row>
    <row r="58" spans="1:12" x14ac:dyDescent="0.3">
      <c r="A58" s="14" t="s">
        <v>214</v>
      </c>
      <c r="B58" s="3" t="s">
        <v>213</v>
      </c>
      <c r="C58" s="18">
        <v>355343519</v>
      </c>
      <c r="D58" s="19"/>
      <c r="E58" s="34"/>
      <c r="F58" s="34">
        <v>1800000</v>
      </c>
      <c r="G58" s="22">
        <f t="shared" si="0"/>
        <v>353543519</v>
      </c>
      <c r="H58" s="3" t="s">
        <v>209</v>
      </c>
      <c r="J58" s="37"/>
      <c r="K58" s="29"/>
      <c r="L58" s="29"/>
    </row>
    <row r="59" spans="1:12" x14ac:dyDescent="0.3">
      <c r="A59" s="14"/>
      <c r="B59" s="3" t="s">
        <v>325</v>
      </c>
      <c r="C59" s="18"/>
      <c r="D59" s="19"/>
      <c r="E59" s="34">
        <v>35354356</v>
      </c>
      <c r="F59" s="34"/>
      <c r="G59" s="22">
        <f t="shared" si="0"/>
        <v>35354356</v>
      </c>
      <c r="H59" s="3" t="s">
        <v>209</v>
      </c>
      <c r="I59" s="8"/>
      <c r="J59" s="37"/>
      <c r="K59" s="29"/>
    </row>
    <row r="60" spans="1:12" x14ac:dyDescent="0.3">
      <c r="A60" s="14" t="s">
        <v>212</v>
      </c>
      <c r="B60" s="3" t="s">
        <v>190</v>
      </c>
      <c r="C60" s="18">
        <v>22167000</v>
      </c>
      <c r="D60" s="19"/>
      <c r="E60" s="34"/>
      <c r="F60" s="34"/>
      <c r="G60" s="22">
        <f t="shared" si="0"/>
        <v>22167000</v>
      </c>
      <c r="H60" s="3" t="s">
        <v>209</v>
      </c>
    </row>
    <row r="61" spans="1:12" x14ac:dyDescent="0.3">
      <c r="A61" s="14" t="s">
        <v>211</v>
      </c>
      <c r="B61" s="3" t="s">
        <v>210</v>
      </c>
      <c r="C61" s="18"/>
      <c r="D61" s="19">
        <v>283586152.20999998</v>
      </c>
      <c r="E61" s="34"/>
      <c r="F61" s="34">
        <v>9675572</v>
      </c>
      <c r="G61" s="22">
        <f t="shared" si="0"/>
        <v>-293261724</v>
      </c>
      <c r="H61" s="3" t="s">
        <v>209</v>
      </c>
      <c r="I61" s="5"/>
      <c r="J61" s="5"/>
    </row>
    <row r="62" spans="1:12" x14ac:dyDescent="0.3">
      <c r="A62" s="14"/>
      <c r="B62" s="3" t="s">
        <v>139</v>
      </c>
      <c r="C62" s="18"/>
      <c r="D62" s="19"/>
      <c r="E62" s="34">
        <v>2286947.5</v>
      </c>
      <c r="F62" s="34"/>
      <c r="G62" s="22">
        <f t="shared" si="0"/>
        <v>2286948</v>
      </c>
      <c r="H62" s="3" t="s">
        <v>209</v>
      </c>
      <c r="I62" s="5"/>
    </row>
    <row r="63" spans="1:12" x14ac:dyDescent="0.3">
      <c r="A63" s="14"/>
      <c r="B63" s="3" t="s">
        <v>326</v>
      </c>
      <c r="C63" s="18">
        <v>0</v>
      </c>
      <c r="D63" s="19">
        <v>0</v>
      </c>
      <c r="E63" s="34">
        <v>0</v>
      </c>
      <c r="F63" s="34"/>
      <c r="G63" s="22">
        <f t="shared" si="0"/>
        <v>0</v>
      </c>
      <c r="I63" s="5"/>
    </row>
    <row r="64" spans="1:12" x14ac:dyDescent="0.3">
      <c r="A64" s="14"/>
      <c r="B64" s="3" t="s">
        <v>327</v>
      </c>
      <c r="C64" s="18">
        <v>0</v>
      </c>
      <c r="D64" s="19">
        <v>0</v>
      </c>
      <c r="E64" s="34">
        <v>0</v>
      </c>
      <c r="F64" s="34">
        <v>119570400</v>
      </c>
      <c r="G64" s="22">
        <f t="shared" si="0"/>
        <v>-119570400</v>
      </c>
      <c r="I64" s="5"/>
    </row>
    <row r="65" spans="1:7" x14ac:dyDescent="0.3">
      <c r="A65" s="10"/>
      <c r="B65" s="10"/>
      <c r="C65" s="11">
        <f>SUM(C3:C64)</f>
        <v>29082954286.730003</v>
      </c>
      <c r="D65" s="11">
        <f>SUM(D3:D64)</f>
        <v>29082954286.91</v>
      </c>
      <c r="E65" s="36">
        <f>SUM(E3:E64)</f>
        <v>196554807.5</v>
      </c>
      <c r="F65" s="36">
        <f>SUM(F3:F64)</f>
        <v>196554807.5</v>
      </c>
      <c r="G65" s="31">
        <f>SUM(G3:G64)</f>
        <v>-3</v>
      </c>
    </row>
    <row r="66" spans="1:7" x14ac:dyDescent="0.3">
      <c r="D66" s="5">
        <f>C65-D65</f>
        <v>-0.17999649047851563</v>
      </c>
      <c r="F66" s="9">
        <f>+E65-F65</f>
        <v>0</v>
      </c>
    </row>
    <row r="68" spans="1:7" x14ac:dyDescent="0.3">
      <c r="B68" s="3" t="s">
        <v>209</v>
      </c>
      <c r="C68" s="4">
        <f>SUM(C43:C63)</f>
        <v>20540301205.060001</v>
      </c>
      <c r="D68" s="4">
        <f>SUM(D43:D63)</f>
        <v>20160560046.849998</v>
      </c>
      <c r="E68" s="7"/>
      <c r="F68" s="7"/>
      <c r="G68" s="4">
        <f>SUM(G43:G63)</f>
        <v>420733410</v>
      </c>
    </row>
    <row r="69" spans="1:7" x14ac:dyDescent="0.3">
      <c r="B69" s="3" t="s">
        <v>208</v>
      </c>
      <c r="C69" s="4">
        <f>+D68-C68</f>
        <v>-379741158.2100029</v>
      </c>
    </row>
  </sheetData>
  <autoFilter ref="A2:I66" xr:uid="{9F5CFF44-647A-463E-B406-6A39ED6108F8}"/>
  <mergeCells count="2">
    <mergeCell ref="C1:D1"/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Caseware TB</vt:lpstr>
      <vt:lpstr>TB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Krishna Rathi</dc:creator>
  <cp:lastModifiedBy>Krishna Rathi</cp:lastModifiedBy>
  <dcterms:created xsi:type="dcterms:W3CDTF">2024-11-25T05:30:58Z</dcterms:created>
  <dcterms:modified xsi:type="dcterms:W3CDTF">2024-12-04T09:32:39Z</dcterms:modified>
</cp:coreProperties>
</file>