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Caseware TB" sheetId="1" r:id="rId1"/>
    <sheet name="Tally TB" sheetId="2" r:id="rId2"/>
  </sheets>
  <definedNames>
    <definedName name="_xlnm._FilterDatabase" localSheetId="0" hidden="1">'Caseware TB'!$A$1:$N$281</definedName>
    <definedName name="_xlnm._FilterDatabase" localSheetId="1" hidden="1">'Tally TB'!$A$7:$H$233</definedName>
  </definedNames>
  <calcPr calcId="152511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7" i="2"/>
  <c r="D17" i="2"/>
  <c r="F9" i="2"/>
  <c r="D9" i="2"/>
  <c r="F153" i="1" s="1"/>
  <c r="F127" i="1"/>
  <c r="F20" i="1"/>
  <c r="F103" i="1" l="1"/>
  <c r="F126" i="1"/>
  <c r="F19" i="1"/>
  <c r="F116" i="1"/>
  <c r="F117" i="1"/>
  <c r="F118" i="1"/>
  <c r="F177" i="1"/>
  <c r="F176" i="1"/>
  <c r="F175" i="1"/>
  <c r="F174" i="1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8" i="2"/>
  <c r="D231" i="2"/>
  <c r="C232" i="2"/>
  <c r="B232" i="2"/>
  <c r="D8" i="2"/>
  <c r="D10" i="2"/>
  <c r="F2" i="1" s="1"/>
  <c r="D11" i="2"/>
  <c r="F4" i="1" s="1"/>
  <c r="D12" i="2"/>
  <c r="F3" i="1" s="1"/>
  <c r="D13" i="2"/>
  <c r="F5" i="1" s="1"/>
  <c r="D14" i="2"/>
  <c r="F6" i="1" s="1"/>
  <c r="D15" i="2"/>
  <c r="F13" i="1" s="1"/>
  <c r="D16" i="2"/>
  <c r="D18" i="2"/>
  <c r="F9" i="1" s="1"/>
  <c r="D19" i="2"/>
  <c r="F10" i="1" s="1"/>
  <c r="D20" i="2"/>
  <c r="F149" i="1" s="1"/>
  <c r="D21" i="2"/>
  <c r="F11" i="1" s="1"/>
  <c r="D22" i="2"/>
  <c r="F150" i="1" s="1"/>
  <c r="D23" i="2"/>
  <c r="F14" i="1" s="1"/>
  <c r="D24" i="2"/>
  <c r="F15" i="1" s="1"/>
  <c r="D25" i="2"/>
  <c r="F16" i="1" s="1"/>
  <c r="D26" i="2"/>
  <c r="F18" i="1" s="1"/>
  <c r="D27" i="2"/>
  <c r="D29" i="2"/>
  <c r="F25" i="1" s="1"/>
  <c r="D30" i="2"/>
  <c r="F26" i="1" s="1"/>
  <c r="D31" i="2"/>
  <c r="F27" i="1" s="1"/>
  <c r="D32" i="2"/>
  <c r="F28" i="1" s="1"/>
  <c r="D33" i="2"/>
  <c r="F29" i="1" s="1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F44" i="1" s="1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F120" i="1" s="1"/>
  <c r="D118" i="2"/>
  <c r="F121" i="1" s="1"/>
  <c r="D119" i="2"/>
  <c r="F123" i="1" s="1"/>
  <c r="D120" i="2"/>
  <c r="D121" i="2"/>
  <c r="D122" i="2"/>
  <c r="D123" i="2"/>
  <c r="F133" i="1" s="1"/>
  <c r="D124" i="2"/>
  <c r="F135" i="1" s="1"/>
  <c r="D125" i="2"/>
  <c r="F141" i="1" s="1"/>
  <c r="D126" i="2"/>
  <c r="F142" i="1" s="1"/>
  <c r="D127" i="2"/>
  <c r="F122" i="1" s="1"/>
  <c r="D128" i="2"/>
  <c r="D129" i="2"/>
  <c r="D130" i="2"/>
  <c r="D131" i="2"/>
  <c r="F128" i="1" s="1"/>
  <c r="D132" i="2"/>
  <c r="F129" i="1" s="1"/>
  <c r="D133" i="2"/>
  <c r="F130" i="1" s="1"/>
  <c r="D134" i="2"/>
  <c r="F131" i="1" s="1"/>
  <c r="D135" i="2"/>
  <c r="F132" i="1" s="1"/>
  <c r="D136" i="2"/>
  <c r="F134" i="1" s="1"/>
  <c r="D137" i="2"/>
  <c r="F136" i="1" s="1"/>
  <c r="D138" i="2"/>
  <c r="F137" i="1" s="1"/>
  <c r="D139" i="2"/>
  <c r="F138" i="1" s="1"/>
  <c r="D140" i="2"/>
  <c r="F139" i="1" s="1"/>
  <c r="D141" i="2"/>
  <c r="F140" i="1" s="1"/>
  <c r="D142" i="2"/>
  <c r="F143" i="1" s="1"/>
  <c r="D143" i="2"/>
  <c r="F144" i="1" s="1"/>
  <c r="D144" i="2"/>
  <c r="F145" i="1" s="1"/>
  <c r="D145" i="2"/>
  <c r="F146" i="1" s="1"/>
  <c r="D146" i="2"/>
  <c r="F158" i="1" s="1"/>
  <c r="D147" i="2"/>
  <c r="F155" i="1" s="1"/>
  <c r="D148" i="2"/>
  <c r="F156" i="1" s="1"/>
  <c r="D149" i="2"/>
  <c r="F157" i="1" s="1"/>
  <c r="D150" i="2"/>
  <c r="F160" i="1" s="1"/>
  <c r="D151" i="2"/>
  <c r="F163" i="1" s="1"/>
  <c r="D152" i="2"/>
  <c r="F165" i="1" s="1"/>
  <c r="D153" i="2"/>
  <c r="F167" i="1" s="1"/>
  <c r="D154" i="2"/>
  <c r="F172" i="1" s="1"/>
  <c r="D155" i="2"/>
  <c r="F173" i="1" s="1"/>
  <c r="D156" i="2"/>
  <c r="F182" i="1" s="1"/>
  <c r="D157" i="2"/>
  <c r="F183" i="1" s="1"/>
  <c r="D158" i="2"/>
  <c r="F184" i="1" s="1"/>
  <c r="D159" i="2"/>
  <c r="F185" i="1" s="1"/>
  <c r="D160" i="2"/>
  <c r="F187" i="1" s="1"/>
  <c r="D161" i="2"/>
  <c r="F188" i="1" s="1"/>
  <c r="D162" i="2"/>
  <c r="F189" i="1" s="1"/>
  <c r="D163" i="2"/>
  <c r="F192" i="1" s="1"/>
  <c r="D164" i="2"/>
  <c r="F193" i="1" s="1"/>
  <c r="D165" i="2"/>
  <c r="F194" i="1" s="1"/>
  <c r="D166" i="2"/>
  <c r="F195" i="1" s="1"/>
  <c r="D167" i="2"/>
  <c r="F217" i="1" s="1"/>
  <c r="D168" i="2"/>
  <c r="F196" i="1" s="1"/>
  <c r="D169" i="2"/>
  <c r="F197" i="1" s="1"/>
  <c r="D170" i="2"/>
  <c r="F201" i="1" s="1"/>
  <c r="D171" i="2"/>
  <c r="F202" i="1" s="1"/>
  <c r="D172" i="2"/>
  <c r="F198" i="1" s="1"/>
  <c r="D173" i="2"/>
  <c r="F203" i="1" s="1"/>
  <c r="D174" i="2"/>
  <c r="F204" i="1" s="1"/>
  <c r="D175" i="2"/>
  <c r="F206" i="1" s="1"/>
  <c r="D176" i="2"/>
  <c r="F207" i="1" s="1"/>
  <c r="D177" i="2"/>
  <c r="F186" i="1" s="1"/>
  <c r="D178" i="2"/>
  <c r="F208" i="1" s="1"/>
  <c r="D179" i="2"/>
  <c r="F209" i="1" s="1"/>
  <c r="D180" i="2"/>
  <c r="F214" i="1" s="1"/>
  <c r="D181" i="2"/>
  <c r="F215" i="1" s="1"/>
  <c r="D182" i="2"/>
  <c r="F216" i="1" s="1"/>
  <c r="D183" i="2"/>
  <c r="F210" i="1" s="1"/>
  <c r="D184" i="2"/>
  <c r="F211" i="1" s="1"/>
  <c r="D185" i="2"/>
  <c r="F212" i="1" s="1"/>
  <c r="D186" i="2"/>
  <c r="F220" i="1" s="1"/>
  <c r="D187" i="2"/>
  <c r="F223" i="1" s="1"/>
  <c r="D188" i="2"/>
  <c r="F232" i="1" s="1"/>
  <c r="D189" i="2"/>
  <c r="F234" i="1" s="1"/>
  <c r="D190" i="2"/>
  <c r="F250" i="1" s="1"/>
  <c r="D191" i="2"/>
  <c r="F266" i="1" s="1"/>
  <c r="D192" i="2"/>
  <c r="F263" i="1" s="1"/>
  <c r="D193" i="2"/>
  <c r="F236" i="1" s="1"/>
  <c r="D194" i="2"/>
  <c r="F267" i="1" s="1"/>
  <c r="D195" i="2"/>
  <c r="F251" i="1" s="1"/>
  <c r="D196" i="2"/>
  <c r="F238" i="1" s="1"/>
  <c r="D197" i="2"/>
  <c r="F256" i="1" s="1"/>
  <c r="D198" i="2"/>
  <c r="F257" i="1" s="1"/>
  <c r="D199" i="2"/>
  <c r="F239" i="1" s="1"/>
  <c r="D200" i="2"/>
  <c r="F240" i="1" s="1"/>
  <c r="D201" i="2"/>
  <c r="F252" i="1" s="1"/>
  <c r="D202" i="2"/>
  <c r="F253" i="1" s="1"/>
  <c r="D203" i="2"/>
  <c r="F241" i="1" s="1"/>
  <c r="D204" i="2"/>
  <c r="F255" i="1" s="1"/>
  <c r="D205" i="2"/>
  <c r="F242" i="1" s="1"/>
  <c r="D206" i="2"/>
  <c r="F243" i="1" s="1"/>
  <c r="D207" i="2"/>
  <c r="F275" i="1" s="1"/>
  <c r="D208" i="2"/>
  <c r="F264" i="1" s="1"/>
  <c r="D209" i="2"/>
  <c r="F265" i="1" s="1"/>
  <c r="D210" i="2"/>
  <c r="F274" i="1" s="1"/>
  <c r="D211" i="2"/>
  <c r="F262" i="1" s="1"/>
  <c r="D212" i="2"/>
  <c r="F246" i="1" s="1"/>
  <c r="D213" i="2"/>
  <c r="F254" i="1" s="1"/>
  <c r="D214" i="2"/>
  <c r="F247" i="1" s="1"/>
  <c r="D215" i="2"/>
  <c r="F248" i="1" s="1"/>
  <c r="D216" i="2"/>
  <c r="F258" i="1" s="1"/>
  <c r="D217" i="2"/>
  <c r="F259" i="1" s="1"/>
  <c r="D218" i="2"/>
  <c r="F260" i="1" s="1"/>
  <c r="D219" i="2"/>
  <c r="F249" i="1" s="1"/>
  <c r="D220" i="2"/>
  <c r="F227" i="1" s="1"/>
  <c r="D221" i="2"/>
  <c r="F228" i="1" s="1"/>
  <c r="D222" i="2"/>
  <c r="F229" i="1" s="1"/>
  <c r="D223" i="2"/>
  <c r="F230" i="1" s="1"/>
  <c r="D224" i="2"/>
  <c r="F244" i="1" s="1"/>
  <c r="D225" i="2"/>
  <c r="F245" i="1" s="1"/>
  <c r="D226" i="2"/>
  <c r="F276" i="1" s="1"/>
  <c r="D227" i="2"/>
  <c r="F279" i="1" s="1"/>
  <c r="D228" i="2"/>
  <c r="F280" i="1" s="1"/>
  <c r="D229" i="2"/>
  <c r="F277" i="1" s="1"/>
  <c r="D230" i="2"/>
  <c r="F278" i="1" s="1"/>
  <c r="D28" i="2"/>
  <c r="F30" i="1" s="1"/>
  <c r="N152" i="1"/>
  <c r="N154" i="1" s="1"/>
  <c r="M152" i="1"/>
  <c r="M154" i="1" s="1"/>
  <c r="L152" i="1"/>
  <c r="L154" i="1" s="1"/>
  <c r="K152" i="1"/>
  <c r="K154" i="1" s="1"/>
  <c r="F125" i="1" l="1"/>
  <c r="F119" i="1"/>
  <c r="C233" i="2"/>
  <c r="D6" i="2"/>
  <c r="D232" i="2"/>
</calcChain>
</file>

<file path=xl/sharedStrings.xml><?xml version="1.0" encoding="utf-8"?>
<sst xmlns="http://schemas.openxmlformats.org/spreadsheetml/2006/main" count="1844" uniqueCount="725">
  <si>
    <t>Share Capital</t>
  </si>
  <si>
    <t>1.5.0.300.100.100.050.000.00000.000</t>
  </si>
  <si>
    <t>Balance sheet</t>
  </si>
  <si>
    <t>Credit</t>
  </si>
  <si>
    <t>Equity - other</t>
  </si>
  <si>
    <t>1.1.1.140.100.600.000.000.11010.001</t>
  </si>
  <si>
    <t>Debit</t>
  </si>
  <si>
    <t>Assets - Other asset</t>
  </si>
  <si>
    <t>SCB Letter of Credit</t>
  </si>
  <si>
    <t>1.1.1.140.100.600.000.000.11010.003</t>
  </si>
  <si>
    <t>PROVISIONAL INCOME TAX</t>
  </si>
  <si>
    <t>1.1.2.220.100.000.050.000.00000.000</t>
  </si>
  <si>
    <t>Assets - Current - other</t>
  </si>
  <si>
    <t>Withholding Tax</t>
  </si>
  <si>
    <t>Deffered Tax (Asset)</t>
  </si>
  <si>
    <t>1.1.1.155.100.000.050.000.00000.000</t>
  </si>
  <si>
    <t>Local Excise Duty Payable</t>
  </si>
  <si>
    <t>1.5.2.500.100.000.450.000.00000.003</t>
  </si>
  <si>
    <t>Liabilities - Current - trade payable</t>
  </si>
  <si>
    <t>National Social Security Fund</t>
  </si>
  <si>
    <t>1.5.2.500.100.000.450.000.00000.004</t>
  </si>
  <si>
    <t>Payee Payable</t>
  </si>
  <si>
    <t>1.5.2.500.100.000.450.000.00000.005</t>
  </si>
  <si>
    <t>Unclaimed Input VAT</t>
  </si>
  <si>
    <t>1.1.2.205.100.100.300.000.00000.000</t>
  </si>
  <si>
    <t>Assets - Current - trade receivable</t>
  </si>
  <si>
    <t>Withholding tax payable</t>
  </si>
  <si>
    <t>1.5.2.500.100.000.450.000.00000.006</t>
  </si>
  <si>
    <t>Audit Fees Payable</t>
  </si>
  <si>
    <t>1.5.2.500.100.000.450.000.00000.008</t>
  </si>
  <si>
    <t>Mining Expenses Payable</t>
  </si>
  <si>
    <t>1.5.2.500.100.000.450.000.00000.009</t>
  </si>
  <si>
    <t>Salaries Payable</t>
  </si>
  <si>
    <t>1.5.2.500.100.000.450.000.00000.007</t>
  </si>
  <si>
    <t>Sundry Creditors</t>
  </si>
  <si>
    <t>1.5.2.500.100.000.050.000.00000.000</t>
  </si>
  <si>
    <t>Advance to suppliers</t>
  </si>
  <si>
    <t>1.1.2.205.100.100.050.000.00010.000</t>
  </si>
  <si>
    <t>KAMONKOLI MOSQUE On A/c GCV</t>
  </si>
  <si>
    <t>1.5.2.500.100.000.800.000.00000.000</t>
  </si>
  <si>
    <t>Megatech International Private Limited - USD</t>
  </si>
  <si>
    <t>Megatech Int - Payable</t>
  </si>
  <si>
    <t>MIPL - Deepak Sharma</t>
  </si>
  <si>
    <t>1.1.1.100.100.100.550.100.00000.000</t>
  </si>
  <si>
    <t>Assets - Capital - amortized cost</t>
  </si>
  <si>
    <t>Expansion Project</t>
  </si>
  <si>
    <t>Deprciation Block for Industrial  Building</t>
  </si>
  <si>
    <t>1.1.1.100.100.150.100.100.00000.000</t>
  </si>
  <si>
    <t>Assets - Capital - accumulated amortization</t>
  </si>
  <si>
    <t>Depreciation Block for Computer  &amp; Printer</t>
  </si>
  <si>
    <t>1.1.1.100.100.150.400.100.00000.000</t>
  </si>
  <si>
    <t>Depreciation Block for Furnitue  &amp; Fixtures</t>
  </si>
  <si>
    <t>1.1.1.100.100.150.250.100.00000.000</t>
  </si>
  <si>
    <t>Depreciation Block for Plant  &amp; Machinery</t>
  </si>
  <si>
    <t>1.1.1.100.100.150.200.100.00000.000</t>
  </si>
  <si>
    <t>Depreciation Block for Vehicles</t>
  </si>
  <si>
    <t>1.1.1.100.100.150.300.100.00000.000</t>
  </si>
  <si>
    <t>Aggregate &amp; Murram</t>
  </si>
  <si>
    <t>1.1.1.100.100.100.100.100.00000.000</t>
  </si>
  <si>
    <t>Approch Road Construction work</t>
  </si>
  <si>
    <t>Building &amp; Construction</t>
  </si>
  <si>
    <t>Construction Material</t>
  </si>
  <si>
    <t>Construction Wages</t>
  </si>
  <si>
    <t>Dryer Shed</t>
  </si>
  <si>
    <t>Electrical and Mechenical Room</t>
  </si>
  <si>
    <t>Hardware &amp; Other Materials</t>
  </si>
  <si>
    <t>Land Scaping</t>
  </si>
  <si>
    <t>Machinery Hire</t>
  </si>
  <si>
    <t>Pozzolona Shed</t>
  </si>
  <si>
    <t>PP Bag Room</t>
  </si>
  <si>
    <t>Project Material</t>
  </si>
  <si>
    <t>Computers, Printers &amp; Accessories</t>
  </si>
  <si>
    <t>1.1.1.100.100.100.400.100.00000.000</t>
  </si>
  <si>
    <t>Software</t>
  </si>
  <si>
    <t>Furinture &amp; Fittings</t>
  </si>
  <si>
    <t>1.1.1.100.100.100.250.100.00000.000</t>
  </si>
  <si>
    <t>Land Jami</t>
  </si>
  <si>
    <t>1.1.1.100.100.100.050.100.01000.000</t>
  </si>
  <si>
    <t>Land Lugazi</t>
  </si>
  <si>
    <t>Leasehold Land - Bulambali Mine</t>
  </si>
  <si>
    <t>Leasehold Land - Kamankoli Factory</t>
  </si>
  <si>
    <t>Air slide</t>
  </si>
  <si>
    <t>1.1.1.100.100.100.200.100.00000.000</t>
  </si>
  <si>
    <t>Architechural, Structural &amp; Mechanical plans</t>
  </si>
  <si>
    <t>Automatic Cement Compression Machine - Lab</t>
  </si>
  <si>
    <t>Backhoe Loader(Tractor Mounted)</t>
  </si>
  <si>
    <t>BAG LOADING CHUTE</t>
  </si>
  <si>
    <t>Ball mill</t>
  </si>
  <si>
    <t>BELT CONVEYOR</t>
  </si>
  <si>
    <t>Belt Feeder</t>
  </si>
  <si>
    <t>Cement Storage Silo (COMPLETE) SHIPPED</t>
  </si>
  <si>
    <t>Chinese diesel engine 6HPS</t>
  </si>
  <si>
    <t>COFI Ignition Transformer TRG 1035/6</t>
  </si>
  <si>
    <t>Compressor</t>
  </si>
  <si>
    <t>Cooling Tower</t>
  </si>
  <si>
    <t>Double Front Panel</t>
  </si>
  <si>
    <t>DUST COLLECTION UNIT</t>
  </si>
  <si>
    <t>Electric Transmisson line on Site</t>
  </si>
  <si>
    <t>Elevator (Cement Silo Feeder)</t>
  </si>
  <si>
    <t>ESSENTIAL ITEMS</t>
  </si>
  <si>
    <t>Feed Hopper (COMPLETE)</t>
  </si>
  <si>
    <t>Filter Bag</t>
  </si>
  <si>
    <t>Fuel Tank FHO</t>
  </si>
  <si>
    <t>Girth Gear and Pinion Shaft for 15TPH</t>
  </si>
  <si>
    <t>GRINDING MEDIA</t>
  </si>
  <si>
    <t>GROUTING HOPPER</t>
  </si>
  <si>
    <t>HELICAL GEAR BOX (COMPLETE ) SHIPPED</t>
  </si>
  <si>
    <t>HFO Burner</t>
  </si>
  <si>
    <t>Hot Air Generator</t>
  </si>
  <si>
    <t>HT Motor</t>
  </si>
  <si>
    <t>IMPACTOR (COMPLETE)</t>
  </si>
  <si>
    <t>Industrial Gases</t>
  </si>
  <si>
    <t>Laboratory &amp; Weighbridge</t>
  </si>
  <si>
    <t>Liquid Starter</t>
  </si>
  <si>
    <t>Mill Diaphragm Liners</t>
  </si>
  <si>
    <t>MILL DISCHARGE CHUTE</t>
  </si>
  <si>
    <t>Mill Dust collector</t>
  </si>
  <si>
    <t>Packing machine</t>
  </si>
  <si>
    <t>Pannels &amp; transformer</t>
  </si>
  <si>
    <t>Plant &amp; Machinery</t>
  </si>
  <si>
    <t>Plant  &amp; Other Equipment</t>
  </si>
  <si>
    <t>ROTARY SCREEN SEPARATOR</t>
  </si>
  <si>
    <t>Rotatory Dryer</t>
  </si>
  <si>
    <t>Slip-Ring Motor</t>
  </si>
  <si>
    <t>SPELEGE HOPPER</t>
  </si>
  <si>
    <t>TRANSFORMER'S HT LOAD1200KW,</t>
  </si>
  <si>
    <t>Transformer 315 Kva/33kv/433k</t>
  </si>
  <si>
    <t>Transformer IEC 61869 Ratio 160/5-5A</t>
  </si>
  <si>
    <t>Weight Belt</t>
  </si>
  <si>
    <t>Toyota Hilux UBG 561F</t>
  </si>
  <si>
    <t>1.1.1.100.100.100.300.100.00000.000</t>
  </si>
  <si>
    <t>Toyota Probox UBJ 444S</t>
  </si>
  <si>
    <t>Toyota Wish UBJ 079G</t>
  </si>
  <si>
    <t>TOYOTO Wish UBN 389K</t>
  </si>
  <si>
    <t>TOYOTO Wish UBN 390K</t>
  </si>
  <si>
    <t>Wheel Loader</t>
  </si>
  <si>
    <t>Hydra Crane Heavy Vehicle</t>
  </si>
  <si>
    <t>Truck Parking</t>
  </si>
  <si>
    <t>1.1.1.100.100.100.800.100.00000.000</t>
  </si>
  <si>
    <t>Raw Material</t>
  </si>
  <si>
    <t>1.1.2.200.100.100.100.000.00000.000</t>
  </si>
  <si>
    <t>Assets - Current - inventory</t>
  </si>
  <si>
    <t>Raw Material at Factory</t>
  </si>
  <si>
    <t>Pozzolanic Cement</t>
  </si>
  <si>
    <t>1.1.2.200.100.100.120.000.00000.000</t>
  </si>
  <si>
    <t>Stores and consumables</t>
  </si>
  <si>
    <t>1.1.2.200.100.100.140.000.00000.000</t>
  </si>
  <si>
    <t>Work in Process</t>
  </si>
  <si>
    <t>1.1.2.200.100.100.110.000.00000.000</t>
  </si>
  <si>
    <t>Advances to Staff</t>
  </si>
  <si>
    <t>1.1.2.205.100.100.100.000.00000.000</t>
  </si>
  <si>
    <t>Bank Guarantee /Deposits - Pozzolona</t>
  </si>
  <si>
    <t>1.1.2.205.100.100.250.000.00000.000</t>
  </si>
  <si>
    <t>Deposit for Gas Cylinders</t>
  </si>
  <si>
    <t>Customer Advance</t>
  </si>
  <si>
    <t>1.5.2.500.100.000.100.000.00000.000</t>
  </si>
  <si>
    <t>Sundry Debtors</t>
  </si>
  <si>
    <t>1.1.2.205.100.100.050.000.00000.000</t>
  </si>
  <si>
    <t>Advance from customers</t>
  </si>
  <si>
    <t>Cash-in-Hand</t>
  </si>
  <si>
    <t>1.1.2.230.100.000.050.000.00000.000</t>
  </si>
  <si>
    <t>Assets - Current - other quick</t>
  </si>
  <si>
    <t>Bank of Baroda Ugx</t>
  </si>
  <si>
    <t>1.1.2.230.100.000.100.000.00000.000</t>
  </si>
  <si>
    <t>Centenary Bank UGX</t>
  </si>
  <si>
    <t>DFCU BANK UGX</t>
  </si>
  <si>
    <t>DTB BANK UGX</t>
  </si>
  <si>
    <t>DTB BANK UGX SHAMIL</t>
  </si>
  <si>
    <t>EQUITY BANK UGX</t>
  </si>
  <si>
    <t>KCB BANK UGX</t>
  </si>
  <si>
    <t>KCB BANK USD</t>
  </si>
  <si>
    <t>Stanbic Bank UGX</t>
  </si>
  <si>
    <t>Stanbic Bank USD</t>
  </si>
  <si>
    <t>Standard Charterd Bank Ugx</t>
  </si>
  <si>
    <t>Standard Charterd Bank USD</t>
  </si>
  <si>
    <t>SCB FD</t>
  </si>
  <si>
    <t>1.1.2.230.100.000.150.000.00000.000</t>
  </si>
  <si>
    <t>SCB FD ENMAS</t>
  </si>
  <si>
    <t>Profit &amp; Loss A/c</t>
  </si>
  <si>
    <t>1.5.0.340.100.000.000.100.00000.000</t>
  </si>
  <si>
    <t>Equity - retained earnings</t>
  </si>
  <si>
    <t>2.1.1.100.100.000.100.000.00000.001</t>
  </si>
  <si>
    <t>Income statement</t>
  </si>
  <si>
    <t>Revenue - credit sales</t>
  </si>
  <si>
    <t>Export Sales</t>
  </si>
  <si>
    <t>Sales</t>
  </si>
  <si>
    <t>Clinker Imports As Per Asycuda</t>
  </si>
  <si>
    <t>2.5.5.600.110.000.000.000.00000.000</t>
  </si>
  <si>
    <t>Expenses - cost of sales - Purchase</t>
  </si>
  <si>
    <t>Clinker Purchase - Imports</t>
  </si>
  <si>
    <t>Clinker Purchase - Imports From East Africa</t>
  </si>
  <si>
    <t>Grinding Aid Imports As Per Asycuda</t>
  </si>
  <si>
    <t>Grinding Aid Purchase</t>
  </si>
  <si>
    <t>Gypsum Imports As Per Asycoda</t>
  </si>
  <si>
    <t>Gypsum Purchase</t>
  </si>
  <si>
    <t>Raw Material Not Received</t>
  </si>
  <si>
    <t>Digital Tax Stamps Purchase</t>
  </si>
  <si>
    <t>Grinding Aid Purchase - Local</t>
  </si>
  <si>
    <t>Gypsum Purchase - Local</t>
  </si>
  <si>
    <t>Lime Stone Purchase</t>
  </si>
  <si>
    <t>Pozzolana Crushing</t>
  </si>
  <si>
    <t>Pozzolana Purchase</t>
  </si>
  <si>
    <t>PP Cement Bags Purchase</t>
  </si>
  <si>
    <t>Opening Stcok PL RM</t>
  </si>
  <si>
    <t>Opening Stcok PL WIP</t>
  </si>
  <si>
    <t>Opening Stcok PL FG</t>
  </si>
  <si>
    <t>2.5.5.100.100.000.100.000.00000.001</t>
  </si>
  <si>
    <t>Expenses - cost of sales - Other cost of sales</t>
  </si>
  <si>
    <t>Opening Stcok PL SP</t>
  </si>
  <si>
    <t>Closing Stcok PL RM</t>
  </si>
  <si>
    <t>Closing Stcok PL WIP</t>
  </si>
  <si>
    <t>Closing Stcok PL FG</t>
  </si>
  <si>
    <t>Closing Stcok PL SP</t>
  </si>
  <si>
    <t>Grinding Media Balls</t>
  </si>
  <si>
    <t>2.5.5.690.100.000.130.000.00000.000</t>
  </si>
  <si>
    <t>HFO Oil Dryer</t>
  </si>
  <si>
    <t>Industrial Gases - Consumption</t>
  </si>
  <si>
    <t>Oils &amp; Lubricants</t>
  </si>
  <si>
    <t>2.5.5.690.100.000.500.000.00000.000</t>
  </si>
  <si>
    <t>Diesel for wheel loader</t>
  </si>
  <si>
    <t>Electricity</t>
  </si>
  <si>
    <t>2.5.5.690.100.000.770.001.00000.000</t>
  </si>
  <si>
    <t>2.5.5.690.100.000.580.000.00000.000</t>
  </si>
  <si>
    <t>Generatro service and maintenance</t>
  </si>
  <si>
    <t>Spares  and Maintanance</t>
  </si>
  <si>
    <t>Wheel Loder - Maintanance</t>
  </si>
  <si>
    <t>Electrical &amp; Motor Material</t>
  </si>
  <si>
    <t>2.5.5.690.100.000.380.000.00000.000</t>
  </si>
  <si>
    <t>Hardware &amp; Other Material Expenses</t>
  </si>
  <si>
    <t>Health and Safety Gear</t>
  </si>
  <si>
    <t>2.5.5.690.100.000.560.000.00000.000</t>
  </si>
  <si>
    <t>Machine  Hire  - Expenses</t>
  </si>
  <si>
    <t>2.5.5.690.100.000.270.001.00000.000</t>
  </si>
  <si>
    <t>Mechanical Materials</t>
  </si>
  <si>
    <t>Motors &amp; Electrical Repairs</t>
  </si>
  <si>
    <t>Operating Licences</t>
  </si>
  <si>
    <t>2.5.5.690.100.000.840.000.00000.000</t>
  </si>
  <si>
    <t>Testing materials, fees &amp; charges</t>
  </si>
  <si>
    <t>Water for Production</t>
  </si>
  <si>
    <t>Alteration Fees</t>
  </si>
  <si>
    <t>Clearing Agent Fee</t>
  </si>
  <si>
    <t>2.5.5.690.100.000.090.000.00000.000</t>
  </si>
  <si>
    <t>Electricity Mining</t>
  </si>
  <si>
    <t>2.5.5.690.100.000.810.000.00000.000</t>
  </si>
  <si>
    <t>2.5.5.690.100.000.700.000.00000.000</t>
  </si>
  <si>
    <t>Demurage</t>
  </si>
  <si>
    <t>2.5.5.690.100.000.800.000.00000.000</t>
  </si>
  <si>
    <t>Import Duty</t>
  </si>
  <si>
    <t>Infrastructure Levy</t>
  </si>
  <si>
    <t>Inland Freight, Clearing &amp; Forwarding Charges</t>
  </si>
  <si>
    <t>2.5.5.690.100.000.830.000.00000.000</t>
  </si>
  <si>
    <t>Insurance  - Plant  &amp; Machinery</t>
  </si>
  <si>
    <t>Local Excise Duty</t>
  </si>
  <si>
    <t>Machinery Rental - Wheel Loder</t>
  </si>
  <si>
    <t>Transportation - Materials</t>
  </si>
  <si>
    <t>Weighbridge Expenses</t>
  </si>
  <si>
    <t>2.5.6.520.100.100.100.100.00100.000</t>
  </si>
  <si>
    <t>Expenses - other - Amortization</t>
  </si>
  <si>
    <t>Discount Received</t>
  </si>
  <si>
    <t>2.1.3.325.100.000.000.000.00000.001</t>
  </si>
  <si>
    <t>Revenue - other</t>
  </si>
  <si>
    <t>Interest Income</t>
  </si>
  <si>
    <t>2.1.3.335.100.000.000.000.00000.001</t>
  </si>
  <si>
    <t>OTHER INCOME</t>
  </si>
  <si>
    <t>2.1.3.340.100.000.000.000.00000.001</t>
  </si>
  <si>
    <t>Food Expenses - Workers</t>
  </si>
  <si>
    <t>2.5.6.510.100.000.100.140.00000.000</t>
  </si>
  <si>
    <t>Expenses - other - Other expenses</t>
  </si>
  <si>
    <t>Medical Expences - Covid</t>
  </si>
  <si>
    <t>2.5.6.510.100.000.100.130.00000.000</t>
  </si>
  <si>
    <t>Medical expenses</t>
  </si>
  <si>
    <t>NSSF Employer Contribution</t>
  </si>
  <si>
    <t>2.5.6.510.100.000.100.110.00000.000</t>
  </si>
  <si>
    <t>Salary &amp; Wages</t>
  </si>
  <si>
    <t>2.5.6.510.100.000.100.100.00000.000</t>
  </si>
  <si>
    <t>Staff Welfare</t>
  </si>
  <si>
    <t>Staff Welfare - Bonus</t>
  </si>
  <si>
    <t>Advertisement</t>
  </si>
  <si>
    <t>2.5.6.500.100.000.020.000.00000.000</t>
  </si>
  <si>
    <t>Goods demage</t>
  </si>
  <si>
    <t>2.5.6.500.100.000.070.000.00000.000</t>
  </si>
  <si>
    <t>Audit Fee</t>
  </si>
  <si>
    <t>2.5.6.500.100.000.060.001.00000.000</t>
  </si>
  <si>
    <t>Corporate Social Responsibility</t>
  </si>
  <si>
    <t>2.5.6.500.100.000.870.000.00000.000</t>
  </si>
  <si>
    <t>Dedicated Internet</t>
  </si>
  <si>
    <t>2.5.6.500.100.000.690.000.00000.000</t>
  </si>
  <si>
    <t>Electricity - Staff</t>
  </si>
  <si>
    <t>Hotel, Boarding &amp; Lodging Expenses</t>
  </si>
  <si>
    <t>2.5.6.500.100.000.880.000.00000.000</t>
  </si>
  <si>
    <t>Legal Expenses</t>
  </si>
  <si>
    <t>2.5.6.500.100.000.120.001.00000.000</t>
  </si>
  <si>
    <t>Office Items &amp; Maintenance Expenses</t>
  </si>
  <si>
    <t>2.5.6.500.100.000.850.000.00000.000</t>
  </si>
  <si>
    <t>2.5.6.500.100.000.540.000.00000.000</t>
  </si>
  <si>
    <t>Staff Welfare - Provision and Food Items</t>
  </si>
  <si>
    <t>Staff Welfare - Staff Accomadation</t>
  </si>
  <si>
    <t>Telephone &amp; Mobile Expenses</t>
  </si>
  <si>
    <t>Transport &amp; Convenyance</t>
  </si>
  <si>
    <t>2.5.6.500.100.000.700.000.00000.000</t>
  </si>
  <si>
    <t>Travelling Expenses</t>
  </si>
  <si>
    <t>2.5.6.500.100.000.720.000.00000.000</t>
  </si>
  <si>
    <t>Visas &amp; Immigaration Expenses</t>
  </si>
  <si>
    <t>2.5.6.510.100.000.100.120.00000.000</t>
  </si>
  <si>
    <t>Business Promotion</t>
  </si>
  <si>
    <t>2.5.6.500.100.000.550.000.00000.000</t>
  </si>
  <si>
    <t>Export Processing Fees</t>
  </si>
  <si>
    <t>2.5.6.500.100.000.840.000.00000.000</t>
  </si>
  <si>
    <t>Loading Charges</t>
  </si>
  <si>
    <t>2.5.6.500.100.000.820.000.00000.000</t>
  </si>
  <si>
    <t>Marketing Expenses</t>
  </si>
  <si>
    <t>2.5.6.500.100.000.830.000.00000.000</t>
  </si>
  <si>
    <t>Transport Cement Sales</t>
  </si>
  <si>
    <t>Parking Fee</t>
  </si>
  <si>
    <t>2.5.6.500.100.000.470.000.00000.000</t>
  </si>
  <si>
    <t>Vehicle Maintenance</t>
  </si>
  <si>
    <t>Vehicle permit expenses</t>
  </si>
  <si>
    <t>Consulting Expences</t>
  </si>
  <si>
    <t>2.5.6.500.100.000.120.002.00000.000</t>
  </si>
  <si>
    <t>Refreshments</t>
  </si>
  <si>
    <t>Round Off</t>
  </si>
  <si>
    <t>2.5.6.500.100.000.890.000.00000.000</t>
  </si>
  <si>
    <t>Bank Charges</t>
  </si>
  <si>
    <t>2.5.6.530.100.000.100.000.00000.000</t>
  </si>
  <si>
    <t>Expenses - other - Interest</t>
  </si>
  <si>
    <t>Realised foreign exchange (Gain) / Loss</t>
  </si>
  <si>
    <t>2.5.6.530.100.000.140.000.00000.000</t>
  </si>
  <si>
    <t>Un-Realised Foreign Exchange Loss / (Gain)</t>
  </si>
  <si>
    <t>2.5.6.530.100.000.170.000.00000.000</t>
  </si>
  <si>
    <t>Computer &amp; Printer Maintenance</t>
  </si>
  <si>
    <t>2.5.6.500.100.000.110.000.00000.000</t>
  </si>
  <si>
    <t>Deprication - Administrative Items</t>
  </si>
  <si>
    <t>2.5.6.520.100.100.800.100.00100.000</t>
  </si>
  <si>
    <t>Discount and rebate</t>
  </si>
  <si>
    <t>2.5.6.500.100.000.180.000.00000.000</t>
  </si>
  <si>
    <t>Insurance</t>
  </si>
  <si>
    <t>2.5.6.530.100.000.130.000.00000.000</t>
  </si>
  <si>
    <t>Insurance workmen compensation</t>
  </si>
  <si>
    <t>Hotel Accomdation - Staff</t>
  </si>
  <si>
    <t>Other Expenses</t>
  </si>
  <si>
    <t>Plumbing Materials and Charges</t>
  </si>
  <si>
    <t>Rent (House for Staff Accomdation)</t>
  </si>
  <si>
    <t>2.5.6.500.100.000.800.000.00000.000</t>
  </si>
  <si>
    <t>Security Services</t>
  </si>
  <si>
    <t>2.5.6.500.100.000.640.000.00000.000</t>
  </si>
  <si>
    <t>2.5.6.500.100.000.810.000.00000.000</t>
  </si>
  <si>
    <t>Defered Tax</t>
  </si>
  <si>
    <t>2.9.0.900.100.000.200.001.00000.000</t>
  </si>
  <si>
    <t>Expenses - other - Income tax expense</t>
  </si>
  <si>
    <t>Ledger Name</t>
  </si>
  <si>
    <t>Mapping No</t>
  </si>
  <si>
    <t>Type</t>
  </si>
  <si>
    <t>A/c No</t>
  </si>
  <si>
    <t>METRO CEMENT LIMITED - 2024</t>
  </si>
  <si>
    <t>Trial Balance</t>
  </si>
  <si>
    <t>1-Jan-2024 to 31-Dec-2024</t>
  </si>
  <si>
    <t/>
  </si>
  <si>
    <t>Particulars</t>
  </si>
  <si>
    <t>Closing Balance</t>
  </si>
  <si>
    <t>Retained Earnings</t>
  </si>
  <si>
    <t>Global Commodity Ventures FZC - USD $</t>
  </si>
  <si>
    <t>Global Commodity Ventures FZC - USD Short Term Loan $</t>
  </si>
  <si>
    <t>Global Commodity Ventures PZC - Expansion Project $</t>
  </si>
  <si>
    <t>HIMA LC DISCOUNT</t>
  </si>
  <si>
    <t>VAT</t>
  </si>
  <si>
    <t>PAYE TAX</t>
  </si>
  <si>
    <t>URA</t>
  </si>
  <si>
    <t>With Holding Tax - Deducted</t>
  </si>
  <si>
    <t>Audit Fee Payable</t>
  </si>
  <si>
    <t>Mining Royalty Payable</t>
  </si>
  <si>
    <t>Approcah Road Construction Work</t>
  </si>
  <si>
    <t>Electrical &amp; Mechanical Room</t>
  </si>
  <si>
    <t>PP BAG Room</t>
  </si>
  <si>
    <t>Waiting Shade</t>
  </si>
  <si>
    <t>CC TV - FACTORY</t>
  </si>
  <si>
    <t>Furniture &amp; Fitting - Kampala Office</t>
  </si>
  <si>
    <t>Furniture &amp; Fittings</t>
  </si>
  <si>
    <t>Land - Jami</t>
  </si>
  <si>
    <t>LAND Kamonkoli ( Arafath)</t>
  </si>
  <si>
    <t>Land - Lugazi ( Cc Shandran)</t>
  </si>
  <si>
    <t>Land - Mining</t>
  </si>
  <si>
    <t>COOLING TOWER - HAG</t>
  </si>
  <si>
    <t xml:space="preserve">Electric Transmisson line on Site_x000D_
</t>
  </si>
  <si>
    <t>FUEL TANK HFO</t>
  </si>
  <si>
    <t>HFO BURNER</t>
  </si>
  <si>
    <t>HOT AIR GENERATOR</t>
  </si>
  <si>
    <t>Over Head Line Transformer</t>
  </si>
  <si>
    <t>RO PURIFIER</t>
  </si>
  <si>
    <t>Construction Truck Parking</t>
  </si>
  <si>
    <t>Hydra Crane  Heavy Vehcile</t>
  </si>
  <si>
    <t>TOYOTO HIACE COMMPUTER VAN</t>
  </si>
  <si>
    <t>TOYOTO WISH UBN 389 K</t>
  </si>
  <si>
    <t>TOYOTO WISH UBN 390 K</t>
  </si>
  <si>
    <t>Opening Stock</t>
  </si>
  <si>
    <t>Halai Advance for Machinery</t>
  </si>
  <si>
    <t>Security Deposit for Staff Accomdation $</t>
  </si>
  <si>
    <t>Security Deposit Kampala Office</t>
  </si>
  <si>
    <t>DTB BANK SHAMIL USD</t>
  </si>
  <si>
    <t>MR. NOWFAL -DTB UGX</t>
  </si>
  <si>
    <t>MR. NOWFAL- DTB USD</t>
  </si>
  <si>
    <t>Shamil Razack - Director</t>
  </si>
  <si>
    <t>Advance Salary Jan 24 to Dec 24</t>
  </si>
  <si>
    <t>Advance to Mis 2025</t>
  </si>
  <si>
    <t>Bank of Baroda UGX</t>
  </si>
  <si>
    <t>Bank of Baroda USD $</t>
  </si>
  <si>
    <t>DTB BANK - USD ACCOUNT $</t>
  </si>
  <si>
    <t>EQUITY BANK - USD $</t>
  </si>
  <si>
    <t>Standard Charterd Bank UGX</t>
  </si>
  <si>
    <t>Clinker Local Sales</t>
  </si>
  <si>
    <t>Discount Account - REBATE (Trading A/c)</t>
  </si>
  <si>
    <t>HFO OIL DRYER</t>
  </si>
  <si>
    <t>DIESEL FOR WHEEL LOADER</t>
  </si>
  <si>
    <t>Backhoe Maintanance</t>
  </si>
  <si>
    <t>Laboratory Expenses</t>
  </si>
  <si>
    <t>Repairs &amp; Maintenance</t>
  </si>
  <si>
    <t>SPARES IMPORT</t>
  </si>
  <si>
    <t>Clearing Agent Fee - Clinker</t>
  </si>
  <si>
    <t>Diesel Generator</t>
  </si>
  <si>
    <t>FRIEGHT CIF</t>
  </si>
  <si>
    <t>Mining  Expences</t>
  </si>
  <si>
    <t>Mining Royalties</t>
  </si>
  <si>
    <t>Storage Charges - Clinker</t>
  </si>
  <si>
    <t>Depreciation</t>
  </si>
  <si>
    <t>Kampala Office Expenses</t>
  </si>
  <si>
    <t>Kampala Office Rent</t>
  </si>
  <si>
    <t>Legal Expenses - Sales</t>
  </si>
  <si>
    <t>Penalty</t>
  </si>
  <si>
    <t>Printing &amp; Stationery</t>
  </si>
  <si>
    <t>Rates and Taxes</t>
  </si>
  <si>
    <t>Subscription Fee</t>
  </si>
  <si>
    <t>Vehicle Fuel Exp</t>
  </si>
  <si>
    <t>Vehicle - Other Expences</t>
  </si>
  <si>
    <t>Insurance Workmen Compensation</t>
  </si>
  <si>
    <t>Unadjusted Forex Gain/Loss</t>
  </si>
  <si>
    <t>Grand Total</t>
  </si>
  <si>
    <t>Net</t>
  </si>
  <si>
    <t>BS</t>
  </si>
  <si>
    <t>P&amp;L</t>
  </si>
  <si>
    <t>Addition in Computer</t>
  </si>
  <si>
    <t>Add Furinture &amp; Fittings</t>
  </si>
  <si>
    <t>Add land</t>
  </si>
  <si>
    <t>Add plant and machinery</t>
  </si>
  <si>
    <t>Add Truc</t>
  </si>
  <si>
    <t>Add Vehicles</t>
  </si>
  <si>
    <t>100/01</t>
  </si>
  <si>
    <t>100/02</t>
  </si>
  <si>
    <t>100/06</t>
  </si>
  <si>
    <t>100/08</t>
  </si>
  <si>
    <t>100/07</t>
  </si>
  <si>
    <t>100/09</t>
  </si>
  <si>
    <t>100/04</t>
  </si>
  <si>
    <t>100/03</t>
  </si>
  <si>
    <t>100/05</t>
  </si>
  <si>
    <t>100/10</t>
  </si>
  <si>
    <t>100/11</t>
  </si>
  <si>
    <t>100/12</t>
  </si>
  <si>
    <t>100/13</t>
  </si>
  <si>
    <t>100/14</t>
  </si>
  <si>
    <t>100/15</t>
  </si>
  <si>
    <t>100/16</t>
  </si>
  <si>
    <t>100/17</t>
  </si>
  <si>
    <t>100/18</t>
  </si>
  <si>
    <t>100/19</t>
  </si>
  <si>
    <t>100/20</t>
  </si>
  <si>
    <t>100/21</t>
  </si>
  <si>
    <t>100/22</t>
  </si>
  <si>
    <t>100/23</t>
  </si>
  <si>
    <t>100/24</t>
  </si>
  <si>
    <t>100/25</t>
  </si>
  <si>
    <t>100/26</t>
  </si>
  <si>
    <t>100/27</t>
  </si>
  <si>
    <t>100/28</t>
  </si>
  <si>
    <t>100/29</t>
  </si>
  <si>
    <t>100/30</t>
  </si>
  <si>
    <t>100/31</t>
  </si>
  <si>
    <t>100/32</t>
  </si>
  <si>
    <t>100/33</t>
  </si>
  <si>
    <t>100/34</t>
  </si>
  <si>
    <t>100/35</t>
  </si>
  <si>
    <t>100/36</t>
  </si>
  <si>
    <t>100/37</t>
  </si>
  <si>
    <t>100/38</t>
  </si>
  <si>
    <t>100/39</t>
  </si>
  <si>
    <t>100/40</t>
  </si>
  <si>
    <t>100/41</t>
  </si>
  <si>
    <t>100/42</t>
  </si>
  <si>
    <t>100/43</t>
  </si>
  <si>
    <t>100/44</t>
  </si>
  <si>
    <t>100/45</t>
  </si>
  <si>
    <t>100/46</t>
  </si>
  <si>
    <t>100/47</t>
  </si>
  <si>
    <t>100/48</t>
  </si>
  <si>
    <t>100/49</t>
  </si>
  <si>
    <t>100/50</t>
  </si>
  <si>
    <t>100/51</t>
  </si>
  <si>
    <t>100/52</t>
  </si>
  <si>
    <t>100/53</t>
  </si>
  <si>
    <t>100/54</t>
  </si>
  <si>
    <t>100/55</t>
  </si>
  <si>
    <t>100/56</t>
  </si>
  <si>
    <t>100/57</t>
  </si>
  <si>
    <t>100/58</t>
  </si>
  <si>
    <t>100/59</t>
  </si>
  <si>
    <t>100/60</t>
  </si>
  <si>
    <t>100/61</t>
  </si>
  <si>
    <t>100/62</t>
  </si>
  <si>
    <t>100/63</t>
  </si>
  <si>
    <t>100/64</t>
  </si>
  <si>
    <t>100/65</t>
  </si>
  <si>
    <t>100/66</t>
  </si>
  <si>
    <t>100/67</t>
  </si>
  <si>
    <t>100/68</t>
  </si>
  <si>
    <t>100/69</t>
  </si>
  <si>
    <t>100/70</t>
  </si>
  <si>
    <t>100/71</t>
  </si>
  <si>
    <t>100/72</t>
  </si>
  <si>
    <t>100/73</t>
  </si>
  <si>
    <t>100/74</t>
  </si>
  <si>
    <t>100/75</t>
  </si>
  <si>
    <t>100/76</t>
  </si>
  <si>
    <t>100/77</t>
  </si>
  <si>
    <t>100/78</t>
  </si>
  <si>
    <t>100/79</t>
  </si>
  <si>
    <t>100/80</t>
  </si>
  <si>
    <t>100/81</t>
  </si>
  <si>
    <t>100/82</t>
  </si>
  <si>
    <t>100/83</t>
  </si>
  <si>
    <t>100/84</t>
  </si>
  <si>
    <t>100/85</t>
  </si>
  <si>
    <t>100/86</t>
  </si>
  <si>
    <t>100/87</t>
  </si>
  <si>
    <t>100/88</t>
  </si>
  <si>
    <t>100/89</t>
  </si>
  <si>
    <t>100/90</t>
  </si>
  <si>
    <t>100/91</t>
  </si>
  <si>
    <t>100/92</t>
  </si>
  <si>
    <t>100/93</t>
  </si>
  <si>
    <t>100/94</t>
  </si>
  <si>
    <t>100/95</t>
  </si>
  <si>
    <t>100/96</t>
  </si>
  <si>
    <t>100/97</t>
  </si>
  <si>
    <t>100/98</t>
  </si>
  <si>
    <t>100/99</t>
  </si>
  <si>
    <t>100/100</t>
  </si>
  <si>
    <t>100/101</t>
  </si>
  <si>
    <t>100/102</t>
  </si>
  <si>
    <t>100/103</t>
  </si>
  <si>
    <t>100/104</t>
  </si>
  <si>
    <t>100/105</t>
  </si>
  <si>
    <t>100/106</t>
  </si>
  <si>
    <t>100/107</t>
  </si>
  <si>
    <t>100/108</t>
  </si>
  <si>
    <t>100/109</t>
  </si>
  <si>
    <t>100/110</t>
  </si>
  <si>
    <t>100/111</t>
  </si>
  <si>
    <t>100/112</t>
  </si>
  <si>
    <t>100/113</t>
  </si>
  <si>
    <t>100/114</t>
  </si>
  <si>
    <t>100/115</t>
  </si>
  <si>
    <t>100/116</t>
  </si>
  <si>
    <t>100/117</t>
  </si>
  <si>
    <t>100/118</t>
  </si>
  <si>
    <t>100/119</t>
  </si>
  <si>
    <t>100/120</t>
  </si>
  <si>
    <t>100/121</t>
  </si>
  <si>
    <t>100/122</t>
  </si>
  <si>
    <t>100/123</t>
  </si>
  <si>
    <t>100/124</t>
  </si>
  <si>
    <t>100/125</t>
  </si>
  <si>
    <t>100/126</t>
  </si>
  <si>
    <t>100/127</t>
  </si>
  <si>
    <t>100/128</t>
  </si>
  <si>
    <t>100/129</t>
  </si>
  <si>
    <t>100/130</t>
  </si>
  <si>
    <t>100/131</t>
  </si>
  <si>
    <t>100/132</t>
  </si>
  <si>
    <t>100/133</t>
  </si>
  <si>
    <t>100/134</t>
  </si>
  <si>
    <t>100/135</t>
  </si>
  <si>
    <t>100/136</t>
  </si>
  <si>
    <t>100/137</t>
  </si>
  <si>
    <t>100/138</t>
  </si>
  <si>
    <t>100/139</t>
  </si>
  <si>
    <t>100/140</t>
  </si>
  <si>
    <t>100/141</t>
  </si>
  <si>
    <t>100/142</t>
  </si>
  <si>
    <t>100/143</t>
  </si>
  <si>
    <t>100/144</t>
  </si>
  <si>
    <t>100/145</t>
  </si>
  <si>
    <t>100/146</t>
  </si>
  <si>
    <t>100/147</t>
  </si>
  <si>
    <t>100/148</t>
  </si>
  <si>
    <t>100/149</t>
  </si>
  <si>
    <t>100/150</t>
  </si>
  <si>
    <t>200/01</t>
  </si>
  <si>
    <t>200/02</t>
  </si>
  <si>
    <t>200/03</t>
  </si>
  <si>
    <t>200/04</t>
  </si>
  <si>
    <t>200/05</t>
  </si>
  <si>
    <t>200/06</t>
  </si>
  <si>
    <t>200/07</t>
  </si>
  <si>
    <t>200/08</t>
  </si>
  <si>
    <t>200/09</t>
  </si>
  <si>
    <t>200/10</t>
  </si>
  <si>
    <t>200/11</t>
  </si>
  <si>
    <t>200/12</t>
  </si>
  <si>
    <t>200/13</t>
  </si>
  <si>
    <t>200/14</t>
  </si>
  <si>
    <t>200/15</t>
  </si>
  <si>
    <t>200/16</t>
  </si>
  <si>
    <t>200/17</t>
  </si>
  <si>
    <t>200/18</t>
  </si>
  <si>
    <t>200/19</t>
  </si>
  <si>
    <t>200/20</t>
  </si>
  <si>
    <t>200/21</t>
  </si>
  <si>
    <t>200/22</t>
  </si>
  <si>
    <t>200/23</t>
  </si>
  <si>
    <t>200/24</t>
  </si>
  <si>
    <t>200/25</t>
  </si>
  <si>
    <t>200/26</t>
  </si>
  <si>
    <t>200/27</t>
  </si>
  <si>
    <t>200/28</t>
  </si>
  <si>
    <t>200/29</t>
  </si>
  <si>
    <t>200/30</t>
  </si>
  <si>
    <t>200/31</t>
  </si>
  <si>
    <t>200/32</t>
  </si>
  <si>
    <t>200/33</t>
  </si>
  <si>
    <t>200/34</t>
  </si>
  <si>
    <t>200/35</t>
  </si>
  <si>
    <t>200/36</t>
  </si>
  <si>
    <t>200/37</t>
  </si>
  <si>
    <t>200/38</t>
  </si>
  <si>
    <t>200/39</t>
  </si>
  <si>
    <t>200/40</t>
  </si>
  <si>
    <t>200/41</t>
  </si>
  <si>
    <t>200/42</t>
  </si>
  <si>
    <t>200/43</t>
  </si>
  <si>
    <t>200/44</t>
  </si>
  <si>
    <t>200/45</t>
  </si>
  <si>
    <t>200/46</t>
  </si>
  <si>
    <t>200/47</t>
  </si>
  <si>
    <t>200/48</t>
  </si>
  <si>
    <t>200/49</t>
  </si>
  <si>
    <t>200/50</t>
  </si>
  <si>
    <t>200/51</t>
  </si>
  <si>
    <t>200/52</t>
  </si>
  <si>
    <t>200/53</t>
  </si>
  <si>
    <t>200/54</t>
  </si>
  <si>
    <t>200/55</t>
  </si>
  <si>
    <t>200/56</t>
  </si>
  <si>
    <t>200/57</t>
  </si>
  <si>
    <t>200/58</t>
  </si>
  <si>
    <t>200/59</t>
  </si>
  <si>
    <t>200/60</t>
  </si>
  <si>
    <t>200/61</t>
  </si>
  <si>
    <t>200/62</t>
  </si>
  <si>
    <t>200/63</t>
  </si>
  <si>
    <t>200/64</t>
  </si>
  <si>
    <t>200/65</t>
  </si>
  <si>
    <t>200/66</t>
  </si>
  <si>
    <t>200/67</t>
  </si>
  <si>
    <t>200/68</t>
  </si>
  <si>
    <t>200/69</t>
  </si>
  <si>
    <t>200/70</t>
  </si>
  <si>
    <t>200/71</t>
  </si>
  <si>
    <t>200/72</t>
  </si>
  <si>
    <t>200/73</t>
  </si>
  <si>
    <t>200/74</t>
  </si>
  <si>
    <t>200/75</t>
  </si>
  <si>
    <t>200/76</t>
  </si>
  <si>
    <t>200/77</t>
  </si>
  <si>
    <t>200/78</t>
  </si>
  <si>
    <t>200/79</t>
  </si>
  <si>
    <t>200/80</t>
  </si>
  <si>
    <t>200/81</t>
  </si>
  <si>
    <t>200/82</t>
  </si>
  <si>
    <t>200/83</t>
  </si>
  <si>
    <t>200/84</t>
  </si>
  <si>
    <t>200/85</t>
  </si>
  <si>
    <t>200/86</t>
  </si>
  <si>
    <t>200/87</t>
  </si>
  <si>
    <t>200/88</t>
  </si>
  <si>
    <t>200/89</t>
  </si>
  <si>
    <t>200/90</t>
  </si>
  <si>
    <t>200/91</t>
  </si>
  <si>
    <t>200/92</t>
  </si>
  <si>
    <t>200/93</t>
  </si>
  <si>
    <t>200/94</t>
  </si>
  <si>
    <t>200/95</t>
  </si>
  <si>
    <t>200/96</t>
  </si>
  <si>
    <t>200/97</t>
  </si>
  <si>
    <t>200/98</t>
  </si>
  <si>
    <t>200/99</t>
  </si>
  <si>
    <t>200/100</t>
  </si>
  <si>
    <t>200/101</t>
  </si>
  <si>
    <t>200/102</t>
  </si>
  <si>
    <t>200/103</t>
  </si>
  <si>
    <t>200/104</t>
  </si>
  <si>
    <t>200/105</t>
  </si>
  <si>
    <t>200/106</t>
  </si>
  <si>
    <t>200/107</t>
  </si>
  <si>
    <t>200/108</t>
  </si>
  <si>
    <t>200/109</t>
  </si>
  <si>
    <t>200/110</t>
  </si>
  <si>
    <t>200/111</t>
  </si>
  <si>
    <t>200/112</t>
  </si>
  <si>
    <t>200/113</t>
  </si>
  <si>
    <t>200/114</t>
  </si>
  <si>
    <t>200/115</t>
  </si>
  <si>
    <t>200/116</t>
  </si>
  <si>
    <t>200/117</t>
  </si>
  <si>
    <t>200/118</t>
  </si>
  <si>
    <t>200/119</t>
  </si>
  <si>
    <t>200/120</t>
  </si>
  <si>
    <t>200/121</t>
  </si>
  <si>
    <t>200/122</t>
  </si>
  <si>
    <t>200/123</t>
  </si>
  <si>
    <t>200/124</t>
  </si>
  <si>
    <t>200/125</t>
  </si>
  <si>
    <t>200/126</t>
  </si>
  <si>
    <t>200/127</t>
  </si>
  <si>
    <t>Revaluation Reserve</t>
  </si>
  <si>
    <t>100/151</t>
  </si>
  <si>
    <t>100/53/a</t>
  </si>
  <si>
    <t>Revalue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</si>
</sst>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49" fontId="4" fillId="0" borderId="1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4" xfId="0" applyNumberFormat="1" applyFont="1" applyBorder="1" applyAlignment="1">
      <alignment horizontal="left" vertical="top" indent="3"/>
    </xf>
    <xf numFmtId="49" fontId="4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indent="3"/>
    </xf>
    <xf numFmtId="49" fontId="5" fillId="0" borderId="0" xfId="0" applyNumberFormat="1" applyFont="1" applyAlignment="1">
      <alignment horizontal="left" vertical="top" indent="3"/>
    </xf>
    <xf numFmtId="49" fontId="6" fillId="0" borderId="0" xfId="0" applyNumberFormat="1" applyFont="1" applyAlignment="1">
      <alignment horizontal="left" vertical="top" indent="5"/>
    </xf>
    <xf numFmtId="49" fontId="6" fillId="0" borderId="0" xfId="0" applyNumberFormat="1" applyFont="1" applyAlignment="1">
      <alignment horizontal="left" vertical="top" indent="6"/>
    </xf>
    <xf numFmtId="49" fontId="5" fillId="0" borderId="0" xfId="0" applyNumberFormat="1" applyFont="1" applyAlignment="1">
      <alignment horizontal="left" vertical="top" indent="2"/>
    </xf>
    <xf numFmtId="49" fontId="6" fillId="0" borderId="0" xfId="0" applyNumberFormat="1" applyFont="1" applyAlignment="1">
      <alignment horizontal="left" vertical="top" indent="4"/>
    </xf>
    <xf numFmtId="49" fontId="5" fillId="0" borderId="0" xfId="0" applyNumberFormat="1" applyFont="1" applyAlignment="1">
      <alignment horizontal="left" vertical="top" indent="5"/>
    </xf>
    <xf numFmtId="49" fontId="6" fillId="0" borderId="0" xfId="0" applyNumberFormat="1" applyFont="1" applyAlignment="1">
      <alignment horizontal="left" vertical="top" indent="7"/>
    </xf>
    <xf numFmtId="49" fontId="6" fillId="0" borderId="0" xfId="0" applyNumberFormat="1" applyFont="1" applyAlignment="1">
      <alignment horizontal="left" vertical="top" indent="8"/>
    </xf>
    <xf numFmtId="49" fontId="6" fillId="0" borderId="0" xfId="0" applyNumberFormat="1" applyFont="1" applyAlignment="1">
      <alignment horizontal="left" vertical="top" wrapText="1" indent="7"/>
    </xf>
    <xf numFmtId="49" fontId="6" fillId="0" borderId="0" xfId="0" applyNumberFormat="1" applyFont="1" applyAlignment="1">
      <alignment horizontal="left" vertical="top" indent="2"/>
    </xf>
    <xf numFmtId="49" fontId="7" fillId="0" borderId="0" xfId="0" applyNumberFormat="1" applyFont="1" applyAlignment="1">
      <alignment vertical="top"/>
    </xf>
    <xf numFmtId="49" fontId="4" fillId="0" borderId="6" xfId="0" applyNumberFormat="1" applyFont="1" applyBorder="1" applyAlignment="1">
      <alignment horizontal="left" vertical="top" indent="3"/>
    </xf>
    <xf numFmtId="164" fontId="5" fillId="0" borderId="5" xfId="1" applyNumberFormat="1" applyFont="1" applyBorder="1" applyAlignment="1">
      <alignment horizontal="center" vertical="top"/>
    </xf>
    <xf numFmtId="164" fontId="4" fillId="0" borderId="6" xfId="1" applyNumberFormat="1" applyFont="1" applyBorder="1" applyAlignment="1">
      <alignment horizontal="right" vertical="top"/>
    </xf>
    <xf numFmtId="164" fontId="6" fillId="0" borderId="0" xfId="1" applyNumberFormat="1" applyFont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4" fontId="5" fillId="0" borderId="7" xfId="1" applyNumberFormat="1" applyFont="1" applyBorder="1" applyAlignment="1">
      <alignment horizontal="right" vertical="top"/>
    </xf>
    <xf numFmtId="164" fontId="6" fillId="0" borderId="6" xfId="1" applyNumberFormat="1" applyFont="1" applyBorder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0" fillId="2" borderId="0" xfId="0" applyNumberFormat="1" applyFill="1"/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top"/>
    </xf>
    <xf numFmtId="164" fontId="0" fillId="3" borderId="0" xfId="1" applyNumberFormat="1" applyFont="1" applyFill="1"/>
    <xf numFmtId="164" fontId="0" fillId="0" borderId="0" xfId="1" applyNumberFormat="1" applyFont="1" applyFill="1"/>
    <xf numFmtId="164" fontId="0" fillId="2" borderId="0" xfId="1" applyNumberFormat="1" applyFont="1" applyFill="1"/>
    <xf numFmtId="164" fontId="4" fillId="0" borderId="2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 wrapText="1"/>
    </xf>
    <xf numFmtId="164" fontId="5" fillId="0" borderId="0" xfId="1" applyNumberFormat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"/>
  <sheetViews>
    <sheetView tabSelected="1" topLeftCell="A139" workbookViewId="0">
      <selection activeCell="C156" sqref="C156"/>
    </sheetView>
  </sheetViews>
  <sheetFormatPr defaultRowHeight="14.25"/>
  <cols>
    <col min="1" max="1" width="8.625" bestFit="1" customWidth="1"/>
    <col min="2" max="2" width="47" bestFit="1" customWidth="1"/>
    <col min="3" max="3" width="32.5" bestFit="1" customWidth="1"/>
    <col min="4" max="4" width="15.5" bestFit="1" customWidth="1"/>
    <col min="5" max="5" width="36.5" bestFit="1" customWidth="1"/>
    <col min="6" max="6" width="17.75" bestFit="1" customWidth="1"/>
    <col min="7" max="10" width="17.75" style="2" bestFit="1" customWidth="1"/>
    <col min="11" max="12" width="16" bestFit="1" customWidth="1"/>
    <col min="13" max="13" width="15.125" bestFit="1" customWidth="1"/>
    <col min="14" max="14" width="16.625" bestFit="1" customWidth="1"/>
  </cols>
  <sheetData>
    <row r="1" spans="1:10">
      <c r="A1" t="s">
        <v>352</v>
      </c>
      <c r="B1" t="s">
        <v>349</v>
      </c>
      <c r="C1" t="s">
        <v>350</v>
      </c>
      <c r="D1" t="s">
        <v>351</v>
      </c>
      <c r="E1" t="s">
        <v>351</v>
      </c>
      <c r="F1">
        <v>2024</v>
      </c>
      <c r="G1">
        <v>2023</v>
      </c>
      <c r="H1">
        <v>2022</v>
      </c>
      <c r="I1">
        <v>2021</v>
      </c>
      <c r="J1">
        <v>2020</v>
      </c>
    </row>
    <row r="2" spans="1:10">
      <c r="A2" t="s">
        <v>444</v>
      </c>
      <c r="B2" t="s">
        <v>0</v>
      </c>
      <c r="C2" t="s">
        <v>1</v>
      </c>
      <c r="D2" t="s">
        <v>2</v>
      </c>
      <c r="E2" t="s">
        <v>4</v>
      </c>
      <c r="F2" s="2">
        <f>VLOOKUP($B2,'Tally TB'!$A$8:$D$230,4,0)</f>
        <v>-100000000</v>
      </c>
      <c r="G2" s="2">
        <v>-100000000</v>
      </c>
      <c r="H2" s="2">
        <v>-100000000</v>
      </c>
      <c r="I2" s="2">
        <v>-100000000</v>
      </c>
      <c r="J2" s="2">
        <v>-100000000</v>
      </c>
    </row>
    <row r="3" spans="1:10">
      <c r="A3" t="s">
        <v>445</v>
      </c>
      <c r="B3" t="s">
        <v>361</v>
      </c>
      <c r="C3" t="s">
        <v>5</v>
      </c>
      <c r="D3" t="s">
        <v>2</v>
      </c>
      <c r="E3" t="s">
        <v>7</v>
      </c>
      <c r="F3" s="34">
        <f>VLOOKUP($B3,'Tally TB'!$A$8:$D$230,4,0)</f>
        <v>-7968724621</v>
      </c>
      <c r="G3" s="34">
        <v>-8211763699</v>
      </c>
      <c r="H3" s="2">
        <v>-7961907195</v>
      </c>
      <c r="I3" s="2">
        <v>-8144479609</v>
      </c>
      <c r="J3" s="2">
        <v>-7749464000</v>
      </c>
    </row>
    <row r="4" spans="1:10">
      <c r="A4" t="s">
        <v>451</v>
      </c>
      <c r="B4" s="30" t="s">
        <v>360</v>
      </c>
      <c r="C4" t="s">
        <v>5</v>
      </c>
      <c r="D4" t="s">
        <v>2</v>
      </c>
      <c r="E4" t="s">
        <v>7</v>
      </c>
      <c r="F4" s="34">
        <f>VLOOKUP($B4,'Tally TB'!$A$8:$D$230,4,0)</f>
        <v>-17094439025</v>
      </c>
      <c r="G4" s="34">
        <v>-17615804348</v>
      </c>
      <c r="H4" s="2">
        <v>-17079814341</v>
      </c>
      <c r="I4" s="2">
        <v>-17471467102</v>
      </c>
      <c r="J4" s="2">
        <v>-16567296977</v>
      </c>
    </row>
    <row r="5" spans="1:10">
      <c r="A5" t="s">
        <v>450</v>
      </c>
      <c r="B5" t="s">
        <v>362</v>
      </c>
      <c r="C5" t="s">
        <v>5</v>
      </c>
      <c r="D5" t="s">
        <v>2</v>
      </c>
      <c r="E5" t="s">
        <v>7</v>
      </c>
      <c r="F5" s="34">
        <f>VLOOKUP($B5,'Tally TB'!$A$8:$D$230,4,0)</f>
        <v>-26429614270</v>
      </c>
      <c r="G5" s="34">
        <v>-13619738210</v>
      </c>
      <c r="H5" s="2">
        <v>-6054431630</v>
      </c>
      <c r="I5" s="2">
        <v>0</v>
      </c>
      <c r="J5" s="2">
        <v>0</v>
      </c>
    </row>
    <row r="6" spans="1:10">
      <c r="A6" t="s">
        <v>452</v>
      </c>
      <c r="B6" t="s">
        <v>363</v>
      </c>
      <c r="D6" t="s">
        <v>2</v>
      </c>
      <c r="E6" t="s">
        <v>7</v>
      </c>
      <c r="F6" s="34">
        <f>VLOOKUP($B6,'Tally TB'!$A$8:$D$230,4,0)</f>
        <v>-1146210493</v>
      </c>
      <c r="G6" s="34">
        <v>0</v>
      </c>
      <c r="H6" s="2">
        <v>0</v>
      </c>
      <c r="I6" s="2">
        <v>0</v>
      </c>
      <c r="J6" s="2">
        <v>0</v>
      </c>
    </row>
    <row r="7" spans="1:10">
      <c r="A7" t="s">
        <v>446</v>
      </c>
      <c r="B7" t="s">
        <v>8</v>
      </c>
      <c r="C7" t="s">
        <v>9</v>
      </c>
      <c r="D7" t="s">
        <v>2</v>
      </c>
      <c r="E7" t="s">
        <v>7</v>
      </c>
      <c r="F7" s="2"/>
      <c r="G7" s="34">
        <v>-7887912421</v>
      </c>
      <c r="H7" s="2">
        <v>-2933704000</v>
      </c>
      <c r="I7" s="2">
        <v>0</v>
      </c>
      <c r="J7" s="2">
        <v>0</v>
      </c>
    </row>
    <row r="8" spans="1:10">
      <c r="A8" t="s">
        <v>448</v>
      </c>
      <c r="B8" t="s">
        <v>16</v>
      </c>
      <c r="C8" t="s">
        <v>17</v>
      </c>
      <c r="D8" t="s">
        <v>2</v>
      </c>
      <c r="E8" t="s">
        <v>18</v>
      </c>
      <c r="F8" s="2">
        <f>VLOOKUP($B8,'Tally TB'!$A$8:$D$230,4,0)</f>
        <v>-53923993</v>
      </c>
      <c r="G8" s="34">
        <v>-120512500</v>
      </c>
      <c r="H8" s="2">
        <v>-71260000</v>
      </c>
      <c r="I8" s="2">
        <v>-60263000</v>
      </c>
      <c r="J8" s="2">
        <v>-56152500</v>
      </c>
    </row>
    <row r="9" spans="1:10">
      <c r="A9" t="s">
        <v>447</v>
      </c>
      <c r="B9" t="s">
        <v>19</v>
      </c>
      <c r="C9" t="s">
        <v>20</v>
      </c>
      <c r="D9" t="s">
        <v>2</v>
      </c>
      <c r="E9" t="s">
        <v>18</v>
      </c>
      <c r="F9" s="34">
        <f>VLOOKUP($B9,'Tally TB'!$A$8:$D$230,4,0)</f>
        <v>-14059465</v>
      </c>
      <c r="G9" s="34">
        <v>-11872704</v>
      </c>
      <c r="H9" s="2">
        <v>-7899997</v>
      </c>
      <c r="I9" s="2">
        <v>-6399967</v>
      </c>
      <c r="J9" s="2">
        <v>-28567077</v>
      </c>
    </row>
    <row r="10" spans="1:10">
      <c r="A10" t="s">
        <v>449</v>
      </c>
      <c r="B10" t="s">
        <v>21</v>
      </c>
      <c r="C10" t="s">
        <v>22</v>
      </c>
      <c r="D10" t="s">
        <v>2</v>
      </c>
      <c r="E10" t="s">
        <v>18</v>
      </c>
      <c r="F10" s="34">
        <f>+'Tally TB'!D19</f>
        <v>-20826959</v>
      </c>
      <c r="G10" s="34">
        <v>-17757159</v>
      </c>
      <c r="H10" s="2">
        <v>-16751918</v>
      </c>
      <c r="I10" s="2">
        <v>-11016578</v>
      </c>
      <c r="J10" s="2">
        <v>-9834234</v>
      </c>
    </row>
    <row r="11" spans="1:10">
      <c r="A11" t="s">
        <v>453</v>
      </c>
      <c r="B11" t="s">
        <v>366</v>
      </c>
      <c r="D11" t="s">
        <v>2</v>
      </c>
      <c r="E11" t="s">
        <v>18</v>
      </c>
      <c r="F11" s="34">
        <f>VLOOKUP($B11,'Tally TB'!$A$8:$D$230,4,0)</f>
        <v>-119482500</v>
      </c>
    </row>
    <row r="12" spans="1:10">
      <c r="A12" t="s">
        <v>454</v>
      </c>
      <c r="B12" t="s">
        <v>23</v>
      </c>
      <c r="C12" t="s">
        <v>24</v>
      </c>
      <c r="D12" t="s">
        <v>2</v>
      </c>
      <c r="E12" t="s">
        <v>25</v>
      </c>
      <c r="F12" s="2"/>
      <c r="G12" s="2">
        <v>762432735</v>
      </c>
      <c r="H12" s="2">
        <v>1111721509</v>
      </c>
      <c r="I12" s="2">
        <v>299141723</v>
      </c>
      <c r="J12" s="2">
        <v>57344157</v>
      </c>
    </row>
    <row r="13" spans="1:10">
      <c r="A13" t="s">
        <v>455</v>
      </c>
      <c r="B13" t="s">
        <v>364</v>
      </c>
      <c r="C13" t="s">
        <v>24</v>
      </c>
      <c r="D13" t="s">
        <v>2</v>
      </c>
      <c r="E13" t="s">
        <v>25</v>
      </c>
      <c r="F13" s="2">
        <f>VLOOKUP($B13,'Tally TB'!$A$8:$D$230,4,0)</f>
        <v>385717333</v>
      </c>
      <c r="G13" s="2">
        <v>-751394500</v>
      </c>
      <c r="H13" s="2">
        <v>-110375632</v>
      </c>
      <c r="I13" s="2">
        <v>223030661</v>
      </c>
      <c r="J13" s="2">
        <v>-328933804</v>
      </c>
    </row>
    <row r="14" spans="1:10">
      <c r="A14" t="s">
        <v>456</v>
      </c>
      <c r="B14" t="s">
        <v>26</v>
      </c>
      <c r="C14" t="s">
        <v>27</v>
      </c>
      <c r="D14" t="s">
        <v>2</v>
      </c>
      <c r="E14" t="s">
        <v>18</v>
      </c>
      <c r="F14" s="34">
        <f>+'Tally TB'!D23</f>
        <v>-5327599</v>
      </c>
      <c r="G14" s="34">
        <v>-2208375</v>
      </c>
      <c r="H14" s="2">
        <v>-592882</v>
      </c>
      <c r="I14" s="2">
        <v>0</v>
      </c>
      <c r="J14" s="2">
        <v>0</v>
      </c>
    </row>
    <row r="15" spans="1:10">
      <c r="A15" t="s">
        <v>457</v>
      </c>
      <c r="B15" t="s">
        <v>28</v>
      </c>
      <c r="C15" t="s">
        <v>29</v>
      </c>
      <c r="D15" t="s">
        <v>2</v>
      </c>
      <c r="E15" t="s">
        <v>18</v>
      </c>
      <c r="F15" s="34">
        <f>+'Tally TB'!D24</f>
        <v>-27527025</v>
      </c>
      <c r="G15" s="34">
        <v>-24452844</v>
      </c>
      <c r="H15" s="2">
        <v>-27503475</v>
      </c>
      <c r="I15" s="2">
        <v>-5000000</v>
      </c>
      <c r="J15" s="2">
        <v>-5000000</v>
      </c>
    </row>
    <row r="16" spans="1:10">
      <c r="A16" t="s">
        <v>458</v>
      </c>
      <c r="B16" s="30" t="s">
        <v>369</v>
      </c>
      <c r="D16" t="s">
        <v>2</v>
      </c>
      <c r="E16" t="s">
        <v>18</v>
      </c>
      <c r="F16" s="34">
        <f>+'Tally TB'!D25</f>
        <v>-7863800</v>
      </c>
    </row>
    <row r="17" spans="1:10">
      <c r="A17" t="s">
        <v>459</v>
      </c>
      <c r="B17" s="30" t="s">
        <v>30</v>
      </c>
      <c r="C17" t="s">
        <v>31</v>
      </c>
      <c r="D17" t="s">
        <v>2</v>
      </c>
      <c r="E17" t="s">
        <v>18</v>
      </c>
      <c r="F17" s="2"/>
      <c r="G17" s="34">
        <v>-83591240</v>
      </c>
      <c r="H17" s="2">
        <v>0</v>
      </c>
      <c r="I17" s="2">
        <v>0</v>
      </c>
      <c r="J17" s="2">
        <v>0</v>
      </c>
    </row>
    <row r="18" spans="1:10">
      <c r="A18" t="s">
        <v>460</v>
      </c>
      <c r="B18" t="s">
        <v>32</v>
      </c>
      <c r="C18" t="s">
        <v>33</v>
      </c>
      <c r="D18" t="s">
        <v>2</v>
      </c>
      <c r="E18" t="s">
        <v>18</v>
      </c>
      <c r="F18" s="34">
        <f>VLOOKUP($B18,'Tally TB'!$A$8:$D$230,4,0)</f>
        <v>-16319800</v>
      </c>
      <c r="G18" s="34">
        <v>-8304076</v>
      </c>
      <c r="H18" s="2">
        <v>-25155976</v>
      </c>
      <c r="I18" s="2">
        <v>-20245000</v>
      </c>
      <c r="J18" s="2">
        <v>-23083300</v>
      </c>
    </row>
    <row r="19" spans="1:10">
      <c r="A19" t="s">
        <v>461</v>
      </c>
      <c r="B19" t="s">
        <v>34</v>
      </c>
      <c r="C19" t="s">
        <v>35</v>
      </c>
      <c r="D19" t="s">
        <v>2</v>
      </c>
      <c r="E19" t="s">
        <v>18</v>
      </c>
      <c r="F19" s="34">
        <f>-'Tally TB'!C27</f>
        <v>-22020555215.950001</v>
      </c>
      <c r="G19" s="34">
        <v>-22030866260</v>
      </c>
      <c r="H19" s="2">
        <v>-26461921109</v>
      </c>
      <c r="I19" s="2">
        <v>-9822572289</v>
      </c>
      <c r="J19" s="2">
        <v>-2322963179</v>
      </c>
    </row>
    <row r="20" spans="1:10">
      <c r="A20" t="s">
        <v>462</v>
      </c>
      <c r="B20" t="s">
        <v>36</v>
      </c>
      <c r="C20" t="s">
        <v>37</v>
      </c>
      <c r="D20" t="s">
        <v>2</v>
      </c>
      <c r="E20" t="s">
        <v>25</v>
      </c>
      <c r="F20" s="32">
        <f>+'Tally TB'!B27</f>
        <v>875290291.94000006</v>
      </c>
      <c r="G20" s="2">
        <v>2132631935</v>
      </c>
      <c r="H20" s="2">
        <v>702545519</v>
      </c>
      <c r="I20" s="2">
        <v>369694282</v>
      </c>
      <c r="J20" s="2">
        <v>225905628</v>
      </c>
    </row>
    <row r="21" spans="1:10">
      <c r="A21" t="s">
        <v>463</v>
      </c>
      <c r="B21" t="s">
        <v>38</v>
      </c>
      <c r="C21" t="s">
        <v>39</v>
      </c>
      <c r="D21" t="s">
        <v>2</v>
      </c>
      <c r="E21" t="s">
        <v>18</v>
      </c>
      <c r="F21" s="2"/>
      <c r="G21" s="2">
        <v>0</v>
      </c>
      <c r="H21" s="2">
        <v>0</v>
      </c>
      <c r="I21" s="2">
        <v>-112061696</v>
      </c>
      <c r="J21" s="2">
        <v>0</v>
      </c>
    </row>
    <row r="22" spans="1:10">
      <c r="A22" t="s">
        <v>464</v>
      </c>
      <c r="B22" t="s">
        <v>40</v>
      </c>
      <c r="C22" t="s">
        <v>39</v>
      </c>
      <c r="D22" t="s">
        <v>2</v>
      </c>
      <c r="E22" t="s">
        <v>18</v>
      </c>
      <c r="F22" s="2"/>
      <c r="G22" s="34">
        <v>-94555250</v>
      </c>
      <c r="H22" s="2">
        <v>-91678250</v>
      </c>
      <c r="I22" s="2">
        <v>-725569675</v>
      </c>
      <c r="J22" s="2">
        <v>-1046888600</v>
      </c>
    </row>
    <row r="23" spans="1:10">
      <c r="A23" t="s">
        <v>465</v>
      </c>
      <c r="B23" t="s">
        <v>41</v>
      </c>
      <c r="C23" t="s">
        <v>39</v>
      </c>
      <c r="D23" t="s">
        <v>2</v>
      </c>
      <c r="E23" t="s">
        <v>18</v>
      </c>
      <c r="F23" s="2"/>
      <c r="G23" s="2">
        <v>0</v>
      </c>
      <c r="H23" s="2">
        <v>0</v>
      </c>
      <c r="I23" s="2">
        <v>-366179509</v>
      </c>
      <c r="J23" s="2">
        <v>-366179509</v>
      </c>
    </row>
    <row r="24" spans="1:10">
      <c r="A24" t="s">
        <v>466</v>
      </c>
      <c r="B24" t="s">
        <v>42</v>
      </c>
      <c r="C24" t="s">
        <v>39</v>
      </c>
      <c r="D24" t="s">
        <v>2</v>
      </c>
      <c r="E24" t="s">
        <v>18</v>
      </c>
      <c r="F24" s="2"/>
      <c r="G24" s="2">
        <v>0</v>
      </c>
      <c r="H24" s="2">
        <v>0</v>
      </c>
      <c r="I24" s="2">
        <v>144909000</v>
      </c>
      <c r="J24" s="2">
        <v>144909000</v>
      </c>
    </row>
    <row r="25" spans="1:10">
      <c r="A25" t="s">
        <v>467</v>
      </c>
      <c r="B25" t="s">
        <v>46</v>
      </c>
      <c r="C25" t="s">
        <v>47</v>
      </c>
      <c r="D25" t="s">
        <v>2</v>
      </c>
      <c r="E25" t="s">
        <v>48</v>
      </c>
      <c r="F25" s="2">
        <f>VLOOKUP($B25,'Tally TB'!$A$8:$D$230,4,0)</f>
        <v>-1882008813</v>
      </c>
      <c r="G25" s="2">
        <v>-1438695574</v>
      </c>
      <c r="H25" s="2">
        <v>-1211707579</v>
      </c>
      <c r="I25" s="2">
        <v>-737895624</v>
      </c>
      <c r="J25" s="2">
        <v>-318892137</v>
      </c>
    </row>
    <row r="26" spans="1:10">
      <c r="A26" t="s">
        <v>468</v>
      </c>
      <c r="B26" t="s">
        <v>49</v>
      </c>
      <c r="C26" t="s">
        <v>50</v>
      </c>
      <c r="D26" t="s">
        <v>2</v>
      </c>
      <c r="E26" t="s">
        <v>48</v>
      </c>
      <c r="F26" s="2">
        <f>VLOOKUP($B26,'Tally TB'!$A$8:$D$230,4,0)</f>
        <v>-104551809</v>
      </c>
      <c r="G26" s="2">
        <v>-80644694</v>
      </c>
      <c r="H26" s="2">
        <v>-71320283</v>
      </c>
      <c r="I26" s="2">
        <v>-50238847</v>
      </c>
      <c r="J26" s="2">
        <v>-25365990</v>
      </c>
    </row>
    <row r="27" spans="1:10">
      <c r="A27" t="s">
        <v>469</v>
      </c>
      <c r="B27" t="s">
        <v>51</v>
      </c>
      <c r="C27" t="s">
        <v>52</v>
      </c>
      <c r="D27" t="s">
        <v>2</v>
      </c>
      <c r="E27" t="s">
        <v>48</v>
      </c>
      <c r="F27" s="2">
        <f>VLOOKUP($B27,'Tally TB'!$A$8:$D$230,4,0)</f>
        <v>-104564699</v>
      </c>
      <c r="G27" s="2">
        <v>-79251882</v>
      </c>
      <c r="H27" s="2">
        <v>-67426799</v>
      </c>
      <c r="I27" s="2">
        <v>-40974559</v>
      </c>
      <c r="J27" s="2">
        <v>-9262600</v>
      </c>
    </row>
    <row r="28" spans="1:10">
      <c r="A28" t="s">
        <v>470</v>
      </c>
      <c r="B28" t="s">
        <v>53</v>
      </c>
      <c r="C28" t="s">
        <v>54</v>
      </c>
      <c r="D28" t="s">
        <v>2</v>
      </c>
      <c r="E28" t="s">
        <v>48</v>
      </c>
      <c r="F28" s="2">
        <f>VLOOKUP($B28,'Tally TB'!$A$8:$D$230,4,0)</f>
        <v>-6278360132</v>
      </c>
      <c r="G28" s="2">
        <v>-5031953439</v>
      </c>
      <c r="H28" s="2">
        <v>-4383257827</v>
      </c>
      <c r="I28" s="2">
        <v>-2984545156</v>
      </c>
      <c r="J28" s="2">
        <v>-1541798738</v>
      </c>
    </row>
    <row r="29" spans="1:10">
      <c r="A29" t="s">
        <v>471</v>
      </c>
      <c r="B29" t="s">
        <v>55</v>
      </c>
      <c r="C29" t="s">
        <v>56</v>
      </c>
      <c r="D29" t="s">
        <v>2</v>
      </c>
      <c r="E29" t="s">
        <v>48</v>
      </c>
      <c r="F29" s="2">
        <f>VLOOKUP($B29,'Tally TB'!$A$8:$D$230,4,0)</f>
        <v>-435464957</v>
      </c>
      <c r="G29" s="2">
        <v>-294624776</v>
      </c>
      <c r="H29" s="2">
        <v>-239007952</v>
      </c>
      <c r="I29" s="2">
        <v>-130511131</v>
      </c>
      <c r="J29" s="2">
        <v>-37235470</v>
      </c>
    </row>
    <row r="30" spans="1:10">
      <c r="A30" t="s">
        <v>472</v>
      </c>
      <c r="B30" t="s">
        <v>45</v>
      </c>
      <c r="C30" t="s">
        <v>43</v>
      </c>
      <c r="D30" t="s">
        <v>2</v>
      </c>
      <c r="E30" t="s">
        <v>44</v>
      </c>
      <c r="F30" s="2">
        <f>VLOOKUP($B30,'Tally TB'!$A$8:$D$230,4,0)</f>
        <v>31708317695</v>
      </c>
      <c r="G30" s="2">
        <v>13023734359</v>
      </c>
      <c r="H30" s="2">
        <v>5525020800</v>
      </c>
      <c r="I30" s="2">
        <v>887219470</v>
      </c>
      <c r="J30" s="2">
        <v>1341863453</v>
      </c>
    </row>
    <row r="31" spans="1:10">
      <c r="A31" t="s">
        <v>473</v>
      </c>
      <c r="B31" t="s">
        <v>57</v>
      </c>
      <c r="C31" t="s">
        <v>58</v>
      </c>
      <c r="D31" t="s">
        <v>2</v>
      </c>
      <c r="E31" t="s">
        <v>44</v>
      </c>
      <c r="F31" s="2">
        <v>204332190</v>
      </c>
      <c r="G31" s="2">
        <v>204332190</v>
      </c>
      <c r="H31" s="2">
        <v>204332190</v>
      </c>
      <c r="I31" s="2">
        <v>204332190</v>
      </c>
      <c r="J31" s="2">
        <v>204332190</v>
      </c>
    </row>
    <row r="32" spans="1:10">
      <c r="A32" t="s">
        <v>474</v>
      </c>
      <c r="B32" t="s">
        <v>59</v>
      </c>
      <c r="C32" t="s">
        <v>58</v>
      </c>
      <c r="D32" t="s">
        <v>2</v>
      </c>
      <c r="E32" t="s">
        <v>44</v>
      </c>
      <c r="F32" s="2">
        <v>95763234</v>
      </c>
      <c r="G32" s="2">
        <v>95763234</v>
      </c>
      <c r="H32" s="2">
        <v>91322034</v>
      </c>
      <c r="I32" s="2">
        <v>0</v>
      </c>
      <c r="J32" s="2">
        <v>0</v>
      </c>
    </row>
    <row r="33" spans="1:10">
      <c r="A33" t="s">
        <v>475</v>
      </c>
      <c r="B33" t="s">
        <v>60</v>
      </c>
      <c r="C33" t="s">
        <v>58</v>
      </c>
      <c r="D33" t="s">
        <v>2</v>
      </c>
      <c r="E33" t="s">
        <v>44</v>
      </c>
      <c r="F33" s="2">
        <v>5298228597</v>
      </c>
      <c r="G33" s="2">
        <v>5298228597</v>
      </c>
      <c r="H33" s="2">
        <v>5298228597</v>
      </c>
      <c r="I33" s="2">
        <v>5298228597</v>
      </c>
      <c r="J33" s="2">
        <v>5298228597</v>
      </c>
    </row>
    <row r="34" spans="1:10">
      <c r="A34" t="s">
        <v>476</v>
      </c>
      <c r="B34" t="s">
        <v>61</v>
      </c>
      <c r="C34" t="s">
        <v>58</v>
      </c>
      <c r="D34" t="s">
        <v>2</v>
      </c>
      <c r="E34" t="s">
        <v>44</v>
      </c>
      <c r="F34" s="2">
        <v>95084480</v>
      </c>
      <c r="G34" s="2">
        <v>95084480</v>
      </c>
      <c r="H34" s="2">
        <v>95084480</v>
      </c>
      <c r="I34" s="2">
        <v>95084480</v>
      </c>
      <c r="J34" s="2">
        <v>95084480</v>
      </c>
    </row>
    <row r="35" spans="1:10">
      <c r="A35" t="s">
        <v>477</v>
      </c>
      <c r="B35" t="s">
        <v>62</v>
      </c>
      <c r="C35" t="s">
        <v>58</v>
      </c>
      <c r="D35" t="s">
        <v>2</v>
      </c>
      <c r="E35" t="s">
        <v>44</v>
      </c>
      <c r="F35" s="2">
        <v>0</v>
      </c>
      <c r="G35" s="2">
        <v>0</v>
      </c>
      <c r="H35" s="2">
        <v>0</v>
      </c>
      <c r="I35" s="2">
        <v>363013500</v>
      </c>
      <c r="J35" s="2">
        <v>363013500</v>
      </c>
    </row>
    <row r="36" spans="1:10">
      <c r="A36" t="s">
        <v>478</v>
      </c>
      <c r="B36" t="s">
        <v>63</v>
      </c>
      <c r="C36" t="s">
        <v>58</v>
      </c>
      <c r="D36" t="s">
        <v>2</v>
      </c>
      <c r="E36" t="s">
        <v>44</v>
      </c>
      <c r="F36" s="2">
        <v>1517396204</v>
      </c>
      <c r="G36" s="2">
        <v>1517396204</v>
      </c>
      <c r="H36" s="2">
        <v>1517396204</v>
      </c>
      <c r="I36" s="2">
        <v>0</v>
      </c>
      <c r="J36" s="2">
        <v>0</v>
      </c>
    </row>
    <row r="37" spans="1:10">
      <c r="A37" t="s">
        <v>479</v>
      </c>
      <c r="B37" t="s">
        <v>64</v>
      </c>
      <c r="C37" t="s">
        <v>58</v>
      </c>
      <c r="D37" t="s">
        <v>2</v>
      </c>
      <c r="E37" t="s">
        <v>44</v>
      </c>
      <c r="F37" s="2">
        <v>320792354</v>
      </c>
      <c r="G37" s="2">
        <v>320792354</v>
      </c>
      <c r="H37" s="2">
        <v>269468802</v>
      </c>
      <c r="I37" s="2">
        <v>0</v>
      </c>
      <c r="J37" s="2">
        <v>0</v>
      </c>
    </row>
    <row r="38" spans="1:10">
      <c r="A38" t="s">
        <v>480</v>
      </c>
      <c r="B38" t="s">
        <v>65</v>
      </c>
      <c r="C38" t="s">
        <v>58</v>
      </c>
      <c r="D38" t="s">
        <v>2</v>
      </c>
      <c r="E38" t="s">
        <v>44</v>
      </c>
      <c r="F38" s="2">
        <v>127782992</v>
      </c>
      <c r="G38" s="2">
        <v>127782992</v>
      </c>
      <c r="H38" s="2">
        <v>127782992</v>
      </c>
      <c r="I38" s="2">
        <v>127782992</v>
      </c>
      <c r="J38" s="2">
        <v>127782992</v>
      </c>
    </row>
    <row r="39" spans="1:10">
      <c r="A39" t="s">
        <v>481</v>
      </c>
      <c r="B39" t="s">
        <v>66</v>
      </c>
      <c r="C39" t="s">
        <v>58</v>
      </c>
      <c r="D39" t="s">
        <v>2</v>
      </c>
      <c r="E39" t="s">
        <v>44</v>
      </c>
      <c r="F39" s="2">
        <v>14438000</v>
      </c>
      <c r="G39" s="2">
        <v>14438000</v>
      </c>
      <c r="H39" s="2">
        <v>14438000</v>
      </c>
      <c r="I39" s="2">
        <v>14438000</v>
      </c>
      <c r="J39" s="2">
        <v>14438000</v>
      </c>
    </row>
    <row r="40" spans="1:10">
      <c r="A40" t="s">
        <v>482</v>
      </c>
      <c r="B40" t="s">
        <v>67</v>
      </c>
      <c r="C40" t="s">
        <v>58</v>
      </c>
      <c r="D40" t="s">
        <v>2</v>
      </c>
      <c r="E40" t="s">
        <v>44</v>
      </c>
      <c r="F40" s="2">
        <v>40155000</v>
      </c>
      <c r="G40" s="2">
        <v>40155000</v>
      </c>
      <c r="H40" s="2">
        <v>40155000</v>
      </c>
      <c r="I40" s="2">
        <v>40155000</v>
      </c>
      <c r="J40" s="2">
        <v>40155000</v>
      </c>
    </row>
    <row r="41" spans="1:10">
      <c r="A41" t="s">
        <v>483</v>
      </c>
      <c r="B41" t="s">
        <v>68</v>
      </c>
      <c r="C41" t="s">
        <v>58</v>
      </c>
      <c r="D41" t="s">
        <v>2</v>
      </c>
      <c r="E41" t="s">
        <v>44</v>
      </c>
      <c r="F41" s="2">
        <v>2321118610</v>
      </c>
      <c r="G41" s="2">
        <v>2321118610</v>
      </c>
      <c r="H41" s="2">
        <v>2321118610</v>
      </c>
      <c r="I41" s="2">
        <v>2321118610</v>
      </c>
      <c r="J41" s="2">
        <v>0</v>
      </c>
    </row>
    <row r="42" spans="1:10">
      <c r="A42" t="s">
        <v>484</v>
      </c>
      <c r="B42" t="s">
        <v>69</v>
      </c>
      <c r="C42" t="s">
        <v>58</v>
      </c>
      <c r="D42" t="s">
        <v>2</v>
      </c>
      <c r="E42" t="s">
        <v>44</v>
      </c>
      <c r="F42" s="2">
        <v>21327907</v>
      </c>
      <c r="G42" s="2">
        <v>21327907</v>
      </c>
      <c r="H42" s="2">
        <v>0</v>
      </c>
      <c r="I42" s="2">
        <v>0</v>
      </c>
      <c r="J42" s="2">
        <v>0</v>
      </c>
    </row>
    <row r="43" spans="1:10">
      <c r="A43" t="s">
        <v>485</v>
      </c>
      <c r="B43" t="s">
        <v>70</v>
      </c>
      <c r="C43" t="s">
        <v>58</v>
      </c>
      <c r="D43" t="s">
        <v>2</v>
      </c>
      <c r="E43" t="s">
        <v>44</v>
      </c>
      <c r="F43" s="2">
        <v>234807978</v>
      </c>
      <c r="G43" s="2">
        <v>234807978</v>
      </c>
      <c r="H43" s="2">
        <v>234807978</v>
      </c>
      <c r="I43" s="2">
        <v>234807978</v>
      </c>
      <c r="J43" s="2">
        <v>234807978</v>
      </c>
    </row>
    <row r="44" spans="1:10">
      <c r="A44" t="s">
        <v>486</v>
      </c>
      <c r="B44" s="31" t="s">
        <v>373</v>
      </c>
      <c r="D44" t="s">
        <v>2</v>
      </c>
      <c r="E44" t="s">
        <v>44</v>
      </c>
      <c r="F44" s="2">
        <f>VLOOKUP($B44,'Tally TB'!$A$8:$D$230,4,0)</f>
        <v>13732979</v>
      </c>
      <c r="G44" s="2">
        <v>0</v>
      </c>
      <c r="H44" s="2">
        <v>0</v>
      </c>
      <c r="I44" s="2">
        <v>0</v>
      </c>
      <c r="J44" s="2">
        <v>0</v>
      </c>
    </row>
    <row r="45" spans="1:10">
      <c r="A45" t="s">
        <v>487</v>
      </c>
      <c r="B45" t="s">
        <v>71</v>
      </c>
      <c r="C45" t="s">
        <v>72</v>
      </c>
      <c r="D45" t="s">
        <v>2</v>
      </c>
      <c r="E45" t="s">
        <v>44</v>
      </c>
      <c r="F45" s="2">
        <v>101240558</v>
      </c>
      <c r="G45" s="2">
        <v>101240558</v>
      </c>
      <c r="H45" s="2">
        <v>91839620</v>
      </c>
      <c r="I45" s="2">
        <v>88519790</v>
      </c>
      <c r="J45" s="2">
        <v>76743390</v>
      </c>
    </row>
    <row r="46" spans="1:10">
      <c r="A46" t="s">
        <v>488</v>
      </c>
      <c r="B46" t="s">
        <v>73</v>
      </c>
      <c r="C46" t="s">
        <v>72</v>
      </c>
      <c r="D46" t="s">
        <v>2</v>
      </c>
      <c r="E46" t="s">
        <v>44</v>
      </c>
      <c r="F46" s="2">
        <v>32242131</v>
      </c>
      <c r="G46" s="2">
        <v>32242131</v>
      </c>
      <c r="H46" s="2">
        <v>28670346</v>
      </c>
      <c r="I46" s="2">
        <v>19755722</v>
      </c>
      <c r="J46" s="2">
        <v>7809911</v>
      </c>
    </row>
    <row r="47" spans="1:10">
      <c r="A47" t="s">
        <v>489</v>
      </c>
      <c r="B47" t="s">
        <v>438</v>
      </c>
      <c r="D47" t="s">
        <v>2</v>
      </c>
      <c r="E47" t="s">
        <v>44</v>
      </c>
      <c r="F47" s="2">
        <v>26852050</v>
      </c>
    </row>
    <row r="48" spans="1:10">
      <c r="A48" t="s">
        <v>490</v>
      </c>
      <c r="B48" t="s">
        <v>74</v>
      </c>
      <c r="C48" t="s">
        <v>75</v>
      </c>
      <c r="D48" t="s">
        <v>2</v>
      </c>
      <c r="E48" t="s">
        <v>44</v>
      </c>
      <c r="F48" s="2">
        <v>185678260</v>
      </c>
      <c r="G48" s="2">
        <v>185678260</v>
      </c>
      <c r="H48" s="2">
        <v>173236396</v>
      </c>
      <c r="I48" s="2">
        <v>167822395</v>
      </c>
      <c r="J48" s="2">
        <v>46313000</v>
      </c>
    </row>
    <row r="49" spans="1:10">
      <c r="A49" t="s">
        <v>491</v>
      </c>
      <c r="B49" t="s">
        <v>439</v>
      </c>
      <c r="D49" t="s">
        <v>2</v>
      </c>
      <c r="E49" t="s">
        <v>44</v>
      </c>
      <c r="F49" s="2">
        <v>20138347</v>
      </c>
    </row>
    <row r="50" spans="1:10">
      <c r="A50" t="s">
        <v>492</v>
      </c>
      <c r="B50" t="s">
        <v>76</v>
      </c>
      <c r="C50" t="s">
        <v>77</v>
      </c>
      <c r="D50" t="s">
        <v>2</v>
      </c>
      <c r="E50" t="s">
        <v>44</v>
      </c>
      <c r="F50" s="2">
        <v>26460000</v>
      </c>
      <c r="G50" s="2">
        <v>26460000</v>
      </c>
      <c r="H50" s="2">
        <v>0</v>
      </c>
      <c r="I50" s="2">
        <v>0</v>
      </c>
      <c r="J50" s="2">
        <v>0</v>
      </c>
    </row>
    <row r="51" spans="1:10">
      <c r="A51" t="s">
        <v>493</v>
      </c>
      <c r="B51" t="s">
        <v>78</v>
      </c>
      <c r="C51" t="s">
        <v>77</v>
      </c>
      <c r="D51" t="s">
        <v>2</v>
      </c>
      <c r="E51" t="s">
        <v>44</v>
      </c>
      <c r="F51" s="2">
        <v>60000000</v>
      </c>
      <c r="G51" s="2">
        <v>60000000</v>
      </c>
      <c r="H51" s="2">
        <v>0</v>
      </c>
      <c r="I51" s="2">
        <v>0</v>
      </c>
      <c r="J51" s="2">
        <v>0</v>
      </c>
    </row>
    <row r="52" spans="1:10">
      <c r="A52" t="s">
        <v>494</v>
      </c>
      <c r="B52" t="s">
        <v>79</v>
      </c>
      <c r="C52" t="s">
        <v>77</v>
      </c>
      <c r="D52" t="s">
        <v>2</v>
      </c>
      <c r="E52" t="s">
        <v>44</v>
      </c>
      <c r="F52" s="2">
        <v>52379960</v>
      </c>
      <c r="G52" s="2">
        <v>52379960</v>
      </c>
      <c r="H52" s="2">
        <v>52379960</v>
      </c>
      <c r="I52" s="2">
        <v>52379960</v>
      </c>
      <c r="J52" s="2">
        <v>52379960</v>
      </c>
    </row>
    <row r="53" spans="1:10">
      <c r="A53" t="s">
        <v>495</v>
      </c>
      <c r="B53" t="s">
        <v>80</v>
      </c>
      <c r="C53" t="s">
        <v>77</v>
      </c>
      <c r="D53" t="s">
        <v>2</v>
      </c>
      <c r="E53" t="s">
        <v>44</v>
      </c>
      <c r="F53" s="2">
        <v>266812341</v>
      </c>
      <c r="G53" s="2">
        <v>266812341</v>
      </c>
      <c r="H53" s="2">
        <v>266812341</v>
      </c>
      <c r="I53" s="2">
        <v>266812341</v>
      </c>
      <c r="J53" s="2">
        <v>266812341</v>
      </c>
    </row>
    <row r="54" spans="1:10">
      <c r="A54" t="s">
        <v>496</v>
      </c>
      <c r="B54" t="s">
        <v>440</v>
      </c>
      <c r="D54" t="s">
        <v>2</v>
      </c>
      <c r="E54" t="s">
        <v>44</v>
      </c>
      <c r="F54" s="2">
        <v>373500000</v>
      </c>
      <c r="G54" s="2">
        <v>0</v>
      </c>
      <c r="H54" s="2">
        <v>0</v>
      </c>
      <c r="I54" s="2">
        <v>0</v>
      </c>
      <c r="J54" s="2">
        <v>0</v>
      </c>
    </row>
    <row r="55" spans="1:10">
      <c r="A55" t="s">
        <v>723</v>
      </c>
      <c r="B55" t="s">
        <v>724</v>
      </c>
      <c r="E55" t="s">
        <v>44</v>
      </c>
      <c r="F55" s="2">
        <v>745807699</v>
      </c>
    </row>
    <row r="56" spans="1:10">
      <c r="A56" t="s">
        <v>497</v>
      </c>
      <c r="B56" t="s">
        <v>81</v>
      </c>
      <c r="C56" t="s">
        <v>82</v>
      </c>
      <c r="D56" t="s">
        <v>2</v>
      </c>
      <c r="E56" t="s">
        <v>44</v>
      </c>
      <c r="F56" s="2">
        <v>46342708</v>
      </c>
      <c r="G56" s="2">
        <v>46342708</v>
      </c>
      <c r="H56" s="2">
        <v>46342708</v>
      </c>
      <c r="I56" s="2">
        <v>46342708</v>
      </c>
      <c r="J56" s="2">
        <v>41876800</v>
      </c>
    </row>
    <row r="57" spans="1:10">
      <c r="A57" t="s">
        <v>498</v>
      </c>
      <c r="B57" t="s">
        <v>83</v>
      </c>
      <c r="C57" t="s">
        <v>82</v>
      </c>
      <c r="D57" t="s">
        <v>2</v>
      </c>
      <c r="E57" t="s">
        <v>44</v>
      </c>
      <c r="F57" s="2">
        <v>8156570</v>
      </c>
      <c r="G57" s="2">
        <v>8156570</v>
      </c>
      <c r="H57" s="2">
        <v>8156570</v>
      </c>
      <c r="I57" s="2">
        <v>8156570</v>
      </c>
      <c r="J57" s="2">
        <v>8156570</v>
      </c>
    </row>
    <row r="58" spans="1:10">
      <c r="A58" t="s">
        <v>499</v>
      </c>
      <c r="B58" t="s">
        <v>84</v>
      </c>
      <c r="C58" t="s">
        <v>82</v>
      </c>
      <c r="D58" t="s">
        <v>2</v>
      </c>
      <c r="E58" t="s">
        <v>44</v>
      </c>
      <c r="F58" s="2">
        <v>45497535</v>
      </c>
      <c r="G58" s="2">
        <v>45497535</v>
      </c>
      <c r="H58" s="2">
        <v>45497535</v>
      </c>
      <c r="I58" s="2">
        <v>45497535</v>
      </c>
      <c r="J58" s="2">
        <v>45497535</v>
      </c>
    </row>
    <row r="59" spans="1:10">
      <c r="A59" t="s">
        <v>500</v>
      </c>
      <c r="B59" t="s">
        <v>85</v>
      </c>
      <c r="C59" t="s">
        <v>82</v>
      </c>
      <c r="D59" t="s">
        <v>2</v>
      </c>
      <c r="E59" t="s">
        <v>44</v>
      </c>
      <c r="F59" s="2">
        <v>104692000</v>
      </c>
      <c r="G59" s="2">
        <v>104692000</v>
      </c>
      <c r="H59" s="2">
        <v>104692000</v>
      </c>
      <c r="I59" s="2">
        <v>104692000</v>
      </c>
      <c r="J59" s="2">
        <v>104692000</v>
      </c>
    </row>
    <row r="60" spans="1:10">
      <c r="A60" t="s">
        <v>501</v>
      </c>
      <c r="B60" t="s">
        <v>86</v>
      </c>
      <c r="C60" t="s">
        <v>82</v>
      </c>
      <c r="D60" t="s">
        <v>2</v>
      </c>
      <c r="E60" t="s">
        <v>44</v>
      </c>
      <c r="F60" s="2">
        <v>53841600</v>
      </c>
      <c r="G60" s="2">
        <v>53841600</v>
      </c>
      <c r="H60" s="2">
        <v>53841600</v>
      </c>
      <c r="I60" s="2">
        <v>53841600</v>
      </c>
      <c r="J60" s="2">
        <v>53841600</v>
      </c>
    </row>
    <row r="61" spans="1:10">
      <c r="A61" t="s">
        <v>502</v>
      </c>
      <c r="B61" t="s">
        <v>87</v>
      </c>
      <c r="C61" t="s">
        <v>82</v>
      </c>
      <c r="D61" t="s">
        <v>2</v>
      </c>
      <c r="E61" t="s">
        <v>44</v>
      </c>
      <c r="F61" s="2">
        <v>2104344449</v>
      </c>
      <c r="G61" s="2">
        <v>2104344449</v>
      </c>
      <c r="H61" s="2">
        <v>2104344449</v>
      </c>
      <c r="I61" s="2">
        <v>2104344449</v>
      </c>
      <c r="J61" s="2">
        <v>2104344449</v>
      </c>
    </row>
    <row r="62" spans="1:10">
      <c r="A62" t="s">
        <v>503</v>
      </c>
      <c r="B62" t="s">
        <v>88</v>
      </c>
      <c r="C62" t="s">
        <v>82</v>
      </c>
      <c r="D62" t="s">
        <v>2</v>
      </c>
      <c r="E62" t="s">
        <v>44</v>
      </c>
      <c r="F62" s="2">
        <v>115535100</v>
      </c>
      <c r="G62" s="2">
        <v>115535100</v>
      </c>
      <c r="H62" s="2">
        <v>115535100</v>
      </c>
      <c r="I62" s="2">
        <v>115535100</v>
      </c>
      <c r="J62" s="2">
        <v>115535100</v>
      </c>
    </row>
    <row r="63" spans="1:10">
      <c r="A63" t="s">
        <v>504</v>
      </c>
      <c r="B63" t="s">
        <v>89</v>
      </c>
      <c r="C63" t="s">
        <v>82</v>
      </c>
      <c r="D63" t="s">
        <v>2</v>
      </c>
      <c r="E63" t="s">
        <v>44</v>
      </c>
      <c r="F63" s="2">
        <v>31407600</v>
      </c>
      <c r="G63" s="2">
        <v>31407600</v>
      </c>
      <c r="H63" s="2">
        <v>31407600</v>
      </c>
      <c r="I63" s="2">
        <v>31407600</v>
      </c>
      <c r="J63" s="2">
        <v>31407600</v>
      </c>
    </row>
    <row r="64" spans="1:10">
      <c r="A64" t="s">
        <v>505</v>
      </c>
      <c r="B64" t="s">
        <v>90</v>
      </c>
      <c r="C64" t="s">
        <v>82</v>
      </c>
      <c r="D64" t="s">
        <v>2</v>
      </c>
      <c r="E64" t="s">
        <v>44</v>
      </c>
      <c r="F64" s="2">
        <v>306075016</v>
      </c>
      <c r="G64" s="2">
        <v>306075016</v>
      </c>
      <c r="H64" s="2">
        <v>306075016</v>
      </c>
      <c r="I64" s="2">
        <v>306075016</v>
      </c>
      <c r="J64" s="2">
        <v>306075016</v>
      </c>
    </row>
    <row r="65" spans="1:10">
      <c r="A65" t="s">
        <v>506</v>
      </c>
      <c r="B65" t="s">
        <v>91</v>
      </c>
      <c r="C65" t="s">
        <v>82</v>
      </c>
      <c r="D65" t="s">
        <v>2</v>
      </c>
      <c r="E65" t="s">
        <v>44</v>
      </c>
      <c r="F65" s="2">
        <v>2200000</v>
      </c>
      <c r="G65" s="2">
        <v>2200000</v>
      </c>
      <c r="H65" s="2">
        <v>2200000</v>
      </c>
      <c r="I65" s="2">
        <v>2200000</v>
      </c>
      <c r="J65" s="2">
        <v>2200000</v>
      </c>
    </row>
    <row r="66" spans="1:10">
      <c r="A66" t="s">
        <v>507</v>
      </c>
      <c r="B66" t="s">
        <v>92</v>
      </c>
      <c r="C66" t="s">
        <v>82</v>
      </c>
      <c r="D66" t="s">
        <v>2</v>
      </c>
      <c r="E66" t="s">
        <v>44</v>
      </c>
      <c r="F66" s="2">
        <v>5458630</v>
      </c>
      <c r="G66" s="2">
        <v>5458630</v>
      </c>
      <c r="H66" s="2">
        <v>5458630</v>
      </c>
      <c r="I66" s="2">
        <v>5458630</v>
      </c>
      <c r="J66" s="2">
        <v>0</v>
      </c>
    </row>
    <row r="67" spans="1:10">
      <c r="A67" t="s">
        <v>508</v>
      </c>
      <c r="B67" t="s">
        <v>93</v>
      </c>
      <c r="C67" t="s">
        <v>82</v>
      </c>
      <c r="D67" t="s">
        <v>2</v>
      </c>
      <c r="E67" t="s">
        <v>44</v>
      </c>
      <c r="F67" s="2">
        <v>34398800</v>
      </c>
      <c r="G67" s="2">
        <v>34398800</v>
      </c>
      <c r="H67" s="2">
        <v>34398800</v>
      </c>
      <c r="I67" s="2">
        <v>34398800</v>
      </c>
      <c r="J67" s="2">
        <v>34398800</v>
      </c>
    </row>
    <row r="68" spans="1:10">
      <c r="A68" t="s">
        <v>509</v>
      </c>
      <c r="B68" t="s">
        <v>94</v>
      </c>
      <c r="C68" t="s">
        <v>82</v>
      </c>
      <c r="D68" t="s">
        <v>2</v>
      </c>
      <c r="E68" t="s">
        <v>44</v>
      </c>
      <c r="F68" s="2">
        <v>116884674</v>
      </c>
      <c r="G68" s="2">
        <v>116884674</v>
      </c>
      <c r="H68" s="2">
        <v>116884674</v>
      </c>
      <c r="I68" s="2">
        <v>0</v>
      </c>
      <c r="J68" s="2">
        <v>0</v>
      </c>
    </row>
    <row r="69" spans="1:10">
      <c r="A69" t="s">
        <v>510</v>
      </c>
      <c r="B69" t="s">
        <v>95</v>
      </c>
      <c r="C69" t="s">
        <v>82</v>
      </c>
      <c r="D69" t="s">
        <v>2</v>
      </c>
      <c r="E69" t="s">
        <v>44</v>
      </c>
      <c r="F69" s="2">
        <v>195464238</v>
      </c>
      <c r="G69" s="2">
        <v>195464238</v>
      </c>
      <c r="H69" s="2">
        <v>195464238</v>
      </c>
      <c r="I69" s="2">
        <v>195464238</v>
      </c>
      <c r="J69" s="2">
        <v>0</v>
      </c>
    </row>
    <row r="70" spans="1:10">
      <c r="A70" t="s">
        <v>511</v>
      </c>
      <c r="B70" t="s">
        <v>96</v>
      </c>
      <c r="C70" t="s">
        <v>82</v>
      </c>
      <c r="D70" t="s">
        <v>2</v>
      </c>
      <c r="E70" t="s">
        <v>44</v>
      </c>
      <c r="F70" s="2">
        <v>157038000</v>
      </c>
      <c r="G70" s="2">
        <v>157038000</v>
      </c>
      <c r="H70" s="2">
        <v>157038000</v>
      </c>
      <c r="I70" s="2">
        <v>157038000</v>
      </c>
      <c r="J70" s="2">
        <v>157038000</v>
      </c>
    </row>
    <row r="71" spans="1:10">
      <c r="A71" t="s">
        <v>512</v>
      </c>
      <c r="B71" t="s">
        <v>97</v>
      </c>
      <c r="C71" t="s">
        <v>82</v>
      </c>
      <c r="D71" t="s">
        <v>2</v>
      </c>
      <c r="E71" t="s">
        <v>44</v>
      </c>
      <c r="F71" s="2">
        <v>261730000</v>
      </c>
      <c r="G71" s="2">
        <v>261730000</v>
      </c>
      <c r="H71" s="2">
        <v>261730000</v>
      </c>
      <c r="I71" s="2">
        <v>261730000</v>
      </c>
      <c r="J71" s="2">
        <v>261730000</v>
      </c>
    </row>
    <row r="72" spans="1:10">
      <c r="A72" t="s">
        <v>513</v>
      </c>
      <c r="B72" t="s">
        <v>98</v>
      </c>
      <c r="C72" t="s">
        <v>82</v>
      </c>
      <c r="D72" t="s">
        <v>2</v>
      </c>
      <c r="E72" t="s">
        <v>44</v>
      </c>
      <c r="F72" s="2">
        <v>80014600</v>
      </c>
      <c r="G72" s="2">
        <v>80014600</v>
      </c>
      <c r="H72" s="2">
        <v>80014600</v>
      </c>
      <c r="I72" s="2">
        <v>80014600</v>
      </c>
      <c r="J72" s="2">
        <v>80014600</v>
      </c>
    </row>
    <row r="73" spans="1:10">
      <c r="A73" t="s">
        <v>514</v>
      </c>
      <c r="B73" t="s">
        <v>99</v>
      </c>
      <c r="C73" t="s">
        <v>82</v>
      </c>
      <c r="D73" t="s">
        <v>2</v>
      </c>
      <c r="E73" t="s">
        <v>44</v>
      </c>
      <c r="F73" s="2">
        <v>927846136</v>
      </c>
      <c r="G73" s="2">
        <v>927846136</v>
      </c>
      <c r="H73" s="2">
        <v>927846136</v>
      </c>
      <c r="I73" s="2">
        <v>927846136</v>
      </c>
      <c r="J73" s="2">
        <v>927846136</v>
      </c>
    </row>
    <row r="74" spans="1:10">
      <c r="A74" t="s">
        <v>515</v>
      </c>
      <c r="B74" t="s">
        <v>100</v>
      </c>
      <c r="C74" t="s">
        <v>82</v>
      </c>
      <c r="D74" t="s">
        <v>2</v>
      </c>
      <c r="E74" t="s">
        <v>44</v>
      </c>
      <c r="F74" s="2">
        <v>36358000</v>
      </c>
      <c r="G74" s="2">
        <v>36358000</v>
      </c>
      <c r="H74" s="2">
        <v>36358000</v>
      </c>
      <c r="I74" s="2">
        <v>36358000</v>
      </c>
      <c r="J74" s="2">
        <v>36358000</v>
      </c>
    </row>
    <row r="75" spans="1:10">
      <c r="A75" t="s">
        <v>516</v>
      </c>
      <c r="B75" t="s">
        <v>101</v>
      </c>
      <c r="C75" t="s">
        <v>82</v>
      </c>
      <c r="D75" t="s">
        <v>2</v>
      </c>
      <c r="E75" t="s">
        <v>44</v>
      </c>
      <c r="F75" s="2">
        <v>62571076</v>
      </c>
      <c r="G75" s="2">
        <v>62571076</v>
      </c>
      <c r="H75" s="2">
        <v>0</v>
      </c>
      <c r="I75" s="2">
        <v>0</v>
      </c>
      <c r="J75" s="2">
        <v>0</v>
      </c>
    </row>
    <row r="76" spans="1:10">
      <c r="A76" t="s">
        <v>517</v>
      </c>
      <c r="B76" t="s">
        <v>102</v>
      </c>
      <c r="C76" t="s">
        <v>82</v>
      </c>
      <c r="D76" t="s">
        <v>2</v>
      </c>
      <c r="E76" t="s">
        <v>44</v>
      </c>
      <c r="F76" s="2">
        <v>17170095</v>
      </c>
      <c r="G76" s="2">
        <v>17170095</v>
      </c>
      <c r="H76" s="2">
        <v>17170095</v>
      </c>
      <c r="I76" s="2">
        <v>0</v>
      </c>
      <c r="J76" s="2">
        <v>0</v>
      </c>
    </row>
    <row r="77" spans="1:10">
      <c r="A77" t="s">
        <v>518</v>
      </c>
      <c r="B77" t="s">
        <v>103</v>
      </c>
      <c r="C77" t="s">
        <v>82</v>
      </c>
      <c r="D77" t="s">
        <v>2</v>
      </c>
      <c r="E77" t="s">
        <v>44</v>
      </c>
      <c r="F77" s="2">
        <v>128546820</v>
      </c>
      <c r="G77" s="2">
        <v>128546820</v>
      </c>
      <c r="H77" s="2">
        <v>128546820</v>
      </c>
      <c r="I77" s="2">
        <v>128546820</v>
      </c>
      <c r="J77" s="2">
        <v>128546820</v>
      </c>
    </row>
    <row r="78" spans="1:10">
      <c r="A78" t="s">
        <v>519</v>
      </c>
      <c r="B78" t="s">
        <v>104</v>
      </c>
      <c r="C78" t="s">
        <v>82</v>
      </c>
      <c r="D78" t="s">
        <v>2</v>
      </c>
      <c r="E78" t="s">
        <v>44</v>
      </c>
      <c r="F78" s="2">
        <v>486070000</v>
      </c>
      <c r="G78" s="2">
        <v>486070000</v>
      </c>
      <c r="H78" s="2">
        <v>486070000</v>
      </c>
      <c r="I78" s="2">
        <v>486070000</v>
      </c>
      <c r="J78" s="2">
        <v>486070000</v>
      </c>
    </row>
    <row r="79" spans="1:10">
      <c r="A79" t="s">
        <v>520</v>
      </c>
      <c r="B79" t="s">
        <v>105</v>
      </c>
      <c r="C79" t="s">
        <v>82</v>
      </c>
      <c r="D79" t="s">
        <v>2</v>
      </c>
      <c r="E79" t="s">
        <v>44</v>
      </c>
      <c r="F79" s="2">
        <v>290930588</v>
      </c>
      <c r="G79" s="2">
        <v>290930588</v>
      </c>
      <c r="H79" s="2">
        <v>290930588</v>
      </c>
      <c r="I79" s="2">
        <v>290930588</v>
      </c>
      <c r="J79" s="2">
        <v>290930588</v>
      </c>
    </row>
    <row r="80" spans="1:10">
      <c r="A80" t="s">
        <v>521</v>
      </c>
      <c r="B80" t="s">
        <v>106</v>
      </c>
      <c r="C80" t="s">
        <v>82</v>
      </c>
      <c r="D80" t="s">
        <v>2</v>
      </c>
      <c r="E80" t="s">
        <v>44</v>
      </c>
      <c r="F80" s="2">
        <v>211470011</v>
      </c>
      <c r="G80" s="2">
        <v>211470011</v>
      </c>
      <c r="H80" s="2">
        <v>211470011</v>
      </c>
      <c r="I80" s="2">
        <v>211470011</v>
      </c>
      <c r="J80" s="2">
        <v>211470011</v>
      </c>
    </row>
    <row r="81" spans="1:10">
      <c r="A81" t="s">
        <v>522</v>
      </c>
      <c r="B81" t="s">
        <v>107</v>
      </c>
      <c r="C81" t="s">
        <v>82</v>
      </c>
      <c r="D81" t="s">
        <v>2</v>
      </c>
      <c r="E81" t="s">
        <v>44</v>
      </c>
      <c r="F81" s="2">
        <v>370967644</v>
      </c>
      <c r="G81" s="2">
        <v>370967644</v>
      </c>
      <c r="H81" s="2">
        <v>370967644</v>
      </c>
      <c r="I81" s="2">
        <v>0</v>
      </c>
      <c r="J81" s="2">
        <v>0</v>
      </c>
    </row>
    <row r="82" spans="1:10">
      <c r="A82" t="s">
        <v>523</v>
      </c>
      <c r="B82" t="s">
        <v>108</v>
      </c>
      <c r="C82" t="s">
        <v>82</v>
      </c>
      <c r="D82" t="s">
        <v>2</v>
      </c>
      <c r="E82" t="s">
        <v>44</v>
      </c>
      <c r="F82" s="2">
        <v>352764104</v>
      </c>
      <c r="G82" s="2">
        <v>352764104</v>
      </c>
      <c r="H82" s="2">
        <v>324932923</v>
      </c>
      <c r="I82" s="2">
        <v>0</v>
      </c>
      <c r="J82" s="2">
        <v>0</v>
      </c>
    </row>
    <row r="83" spans="1:10">
      <c r="A83" t="s">
        <v>524</v>
      </c>
      <c r="B83" t="s">
        <v>109</v>
      </c>
      <c r="C83" t="s">
        <v>82</v>
      </c>
      <c r="D83" t="s">
        <v>2</v>
      </c>
      <c r="E83" t="s">
        <v>44</v>
      </c>
      <c r="F83" s="2">
        <v>178558370</v>
      </c>
      <c r="G83" s="2">
        <v>178558370</v>
      </c>
      <c r="H83" s="2">
        <v>178558370</v>
      </c>
      <c r="I83" s="2">
        <v>178558370</v>
      </c>
      <c r="J83" s="2">
        <v>0</v>
      </c>
    </row>
    <row r="84" spans="1:10">
      <c r="A84" t="s">
        <v>525</v>
      </c>
      <c r="B84" t="s">
        <v>110</v>
      </c>
      <c r="C84" t="s">
        <v>82</v>
      </c>
      <c r="D84" t="s">
        <v>2</v>
      </c>
      <c r="E84" t="s">
        <v>44</v>
      </c>
      <c r="F84" s="2">
        <v>121688006</v>
      </c>
      <c r="G84" s="2">
        <v>121688006</v>
      </c>
      <c r="H84" s="2">
        <v>121688006</v>
      </c>
      <c r="I84" s="2">
        <v>121688006</v>
      </c>
      <c r="J84" s="2">
        <v>121688006</v>
      </c>
    </row>
    <row r="85" spans="1:10">
      <c r="A85" t="s">
        <v>526</v>
      </c>
      <c r="B85" t="s">
        <v>111</v>
      </c>
      <c r="C85" t="s">
        <v>82</v>
      </c>
      <c r="D85" t="s">
        <v>2</v>
      </c>
      <c r="E85" t="s">
        <v>44</v>
      </c>
      <c r="F85" s="2">
        <v>3709000</v>
      </c>
      <c r="G85" s="2">
        <v>3709000</v>
      </c>
      <c r="H85" s="2">
        <v>3709000</v>
      </c>
      <c r="I85" s="2">
        <v>3709000</v>
      </c>
      <c r="J85" s="2">
        <v>3709000</v>
      </c>
    </row>
    <row r="86" spans="1:10">
      <c r="A86" t="s">
        <v>527</v>
      </c>
      <c r="B86" t="s">
        <v>112</v>
      </c>
      <c r="C86" t="s">
        <v>82</v>
      </c>
      <c r="D86" t="s">
        <v>2</v>
      </c>
      <c r="E86" t="s">
        <v>44</v>
      </c>
      <c r="F86" s="2">
        <v>918148415</v>
      </c>
      <c r="G86" s="2">
        <v>918148415</v>
      </c>
      <c r="H86" s="2">
        <v>918148415</v>
      </c>
      <c r="I86" s="2">
        <v>918148415</v>
      </c>
      <c r="J86" s="2">
        <v>912316000</v>
      </c>
    </row>
    <row r="87" spans="1:10">
      <c r="A87" t="s">
        <v>528</v>
      </c>
      <c r="B87" t="s">
        <v>113</v>
      </c>
      <c r="C87" t="s">
        <v>82</v>
      </c>
      <c r="D87" t="s">
        <v>2</v>
      </c>
      <c r="E87" t="s">
        <v>44</v>
      </c>
      <c r="F87" s="2">
        <v>53841600</v>
      </c>
      <c r="G87" s="2">
        <v>53841600</v>
      </c>
      <c r="H87" s="2">
        <v>53841600</v>
      </c>
      <c r="I87" s="2">
        <v>53841600</v>
      </c>
      <c r="J87" s="2">
        <v>53841600</v>
      </c>
    </row>
    <row r="88" spans="1:10">
      <c r="A88" t="s">
        <v>529</v>
      </c>
      <c r="B88" t="s">
        <v>114</v>
      </c>
      <c r="C88" t="s">
        <v>82</v>
      </c>
      <c r="D88" t="s">
        <v>2</v>
      </c>
      <c r="E88" t="s">
        <v>44</v>
      </c>
      <c r="F88" s="2">
        <v>497738836</v>
      </c>
      <c r="G88" s="2">
        <v>497738836</v>
      </c>
      <c r="H88" s="2">
        <v>0</v>
      </c>
      <c r="I88" s="2">
        <v>0</v>
      </c>
      <c r="J88" s="2">
        <v>0</v>
      </c>
    </row>
    <row r="89" spans="1:10">
      <c r="A89" t="s">
        <v>530</v>
      </c>
      <c r="B89" t="s">
        <v>115</v>
      </c>
      <c r="C89" t="s">
        <v>82</v>
      </c>
      <c r="D89" t="s">
        <v>2</v>
      </c>
      <c r="E89" t="s">
        <v>44</v>
      </c>
      <c r="F89" s="2">
        <v>7791000</v>
      </c>
      <c r="G89" s="2">
        <v>7791000</v>
      </c>
      <c r="H89" s="2">
        <v>7791000</v>
      </c>
      <c r="I89" s="2">
        <v>7791000</v>
      </c>
      <c r="J89" s="2">
        <v>7791000</v>
      </c>
    </row>
    <row r="90" spans="1:10">
      <c r="A90" t="s">
        <v>531</v>
      </c>
      <c r="B90" t="s">
        <v>116</v>
      </c>
      <c r="C90" t="s">
        <v>82</v>
      </c>
      <c r="D90" t="s">
        <v>2</v>
      </c>
      <c r="E90" t="s">
        <v>44</v>
      </c>
      <c r="F90" s="2">
        <v>80762400</v>
      </c>
      <c r="G90" s="2">
        <v>80762400</v>
      </c>
      <c r="H90" s="2">
        <v>80762400</v>
      </c>
      <c r="I90" s="2">
        <v>80762400</v>
      </c>
      <c r="J90" s="2">
        <v>80762400</v>
      </c>
    </row>
    <row r="91" spans="1:10">
      <c r="A91" t="s">
        <v>532</v>
      </c>
      <c r="B91" t="s">
        <v>117</v>
      </c>
      <c r="C91" t="s">
        <v>82</v>
      </c>
      <c r="D91" t="s">
        <v>2</v>
      </c>
      <c r="E91" t="s">
        <v>44</v>
      </c>
      <c r="F91" s="2">
        <v>164516000</v>
      </c>
      <c r="G91" s="2">
        <v>164516000</v>
      </c>
      <c r="H91" s="2">
        <v>164516000</v>
      </c>
      <c r="I91" s="2">
        <v>164516000</v>
      </c>
      <c r="J91" s="2">
        <v>164516000</v>
      </c>
    </row>
    <row r="92" spans="1:10">
      <c r="A92" t="s">
        <v>533</v>
      </c>
      <c r="B92" t="s">
        <v>118</v>
      </c>
      <c r="C92" t="s">
        <v>82</v>
      </c>
      <c r="D92" t="s">
        <v>2</v>
      </c>
      <c r="E92" t="s">
        <v>44</v>
      </c>
      <c r="F92" s="2">
        <v>157483907</v>
      </c>
      <c r="G92" s="2">
        <v>157483907</v>
      </c>
      <c r="H92" s="2">
        <v>157483907</v>
      </c>
      <c r="I92" s="2">
        <v>157483907</v>
      </c>
      <c r="J92" s="2">
        <v>155224585</v>
      </c>
    </row>
    <row r="93" spans="1:10">
      <c r="A93" t="s">
        <v>534</v>
      </c>
      <c r="B93" t="s">
        <v>119</v>
      </c>
      <c r="C93" t="s">
        <v>82</v>
      </c>
      <c r="D93" t="s">
        <v>2</v>
      </c>
      <c r="E93" t="s">
        <v>44</v>
      </c>
      <c r="F93" s="2">
        <v>1810896757</v>
      </c>
      <c r="G93" s="2">
        <v>1810896757</v>
      </c>
      <c r="H93" s="2">
        <v>1810896757</v>
      </c>
      <c r="I93" s="2">
        <v>1810896757</v>
      </c>
      <c r="J93" s="2">
        <v>1810896757</v>
      </c>
    </row>
    <row r="94" spans="1:10">
      <c r="A94" t="s">
        <v>535</v>
      </c>
      <c r="B94" t="s">
        <v>120</v>
      </c>
      <c r="C94" t="s">
        <v>82</v>
      </c>
      <c r="D94" t="s">
        <v>2</v>
      </c>
      <c r="E94" t="s">
        <v>44</v>
      </c>
      <c r="F94" s="2">
        <v>1870644860</v>
      </c>
      <c r="G94" s="2">
        <v>1870644860</v>
      </c>
      <c r="H94" s="2">
        <v>1870644860</v>
      </c>
      <c r="I94" s="2">
        <v>1746840672</v>
      </c>
      <c r="J94" s="2">
        <v>1447417852</v>
      </c>
    </row>
    <row r="95" spans="1:10">
      <c r="A95" t="s">
        <v>536</v>
      </c>
      <c r="B95" t="s">
        <v>121</v>
      </c>
      <c r="C95" t="s">
        <v>82</v>
      </c>
      <c r="D95" t="s">
        <v>2</v>
      </c>
      <c r="E95" t="s">
        <v>44</v>
      </c>
      <c r="F95" s="2">
        <v>34024900</v>
      </c>
      <c r="G95" s="2">
        <v>34024900</v>
      </c>
      <c r="H95" s="2">
        <v>34024900</v>
      </c>
      <c r="I95" s="2">
        <v>34024900</v>
      </c>
      <c r="J95" s="2">
        <v>34024900</v>
      </c>
    </row>
    <row r="96" spans="1:10">
      <c r="A96" t="s">
        <v>537</v>
      </c>
      <c r="B96" t="s">
        <v>122</v>
      </c>
      <c r="C96" t="s">
        <v>82</v>
      </c>
      <c r="D96" t="s">
        <v>2</v>
      </c>
      <c r="E96" t="s">
        <v>44</v>
      </c>
      <c r="F96" s="2">
        <v>1630401659</v>
      </c>
      <c r="G96" s="2">
        <v>1630401659</v>
      </c>
      <c r="H96" s="2">
        <v>1630401659</v>
      </c>
      <c r="I96" s="2">
        <v>1630401659</v>
      </c>
      <c r="J96" s="2">
        <v>1630401659</v>
      </c>
    </row>
    <row r="97" spans="1:11">
      <c r="A97" t="s">
        <v>538</v>
      </c>
      <c r="B97" t="s">
        <v>123</v>
      </c>
      <c r="C97" t="s">
        <v>82</v>
      </c>
      <c r="D97" t="s">
        <v>2</v>
      </c>
      <c r="E97" t="s">
        <v>44</v>
      </c>
      <c r="F97" s="2">
        <v>220601000</v>
      </c>
      <c r="G97" s="2">
        <v>220601000</v>
      </c>
      <c r="H97" s="2">
        <v>220601000</v>
      </c>
      <c r="I97" s="2">
        <v>220601000</v>
      </c>
      <c r="J97" s="2">
        <v>220601000</v>
      </c>
    </row>
    <row r="98" spans="1:11">
      <c r="A98" t="s">
        <v>539</v>
      </c>
      <c r="B98" t="s">
        <v>124</v>
      </c>
      <c r="C98" t="s">
        <v>82</v>
      </c>
      <c r="D98" t="s">
        <v>2</v>
      </c>
      <c r="E98" t="s">
        <v>44</v>
      </c>
      <c r="F98" s="2">
        <v>26920800</v>
      </c>
      <c r="G98" s="2">
        <v>26920800</v>
      </c>
      <c r="H98" s="2">
        <v>26920800</v>
      </c>
      <c r="I98" s="2">
        <v>26920800</v>
      </c>
      <c r="J98" s="2">
        <v>26920800</v>
      </c>
    </row>
    <row r="99" spans="1:11">
      <c r="A99" t="s">
        <v>540</v>
      </c>
      <c r="B99" t="s">
        <v>125</v>
      </c>
      <c r="C99" t="s">
        <v>82</v>
      </c>
      <c r="D99" t="s">
        <v>2</v>
      </c>
      <c r="E99" t="s">
        <v>44</v>
      </c>
      <c r="F99" s="2">
        <v>64254715</v>
      </c>
      <c r="G99" s="2">
        <v>64254715</v>
      </c>
      <c r="H99" s="2">
        <v>64254715</v>
      </c>
      <c r="I99" s="2">
        <v>64254715</v>
      </c>
      <c r="J99" s="2">
        <v>64254715</v>
      </c>
    </row>
    <row r="100" spans="1:11">
      <c r="A100" t="s">
        <v>541</v>
      </c>
      <c r="B100" t="s">
        <v>126</v>
      </c>
      <c r="C100" t="s">
        <v>82</v>
      </c>
      <c r="D100" t="s">
        <v>2</v>
      </c>
      <c r="E100" t="s">
        <v>44</v>
      </c>
      <c r="F100" s="2">
        <v>168837375</v>
      </c>
      <c r="G100" s="2">
        <v>168837375</v>
      </c>
      <c r="H100" s="2">
        <v>168837375</v>
      </c>
      <c r="I100" s="2">
        <v>32120155</v>
      </c>
      <c r="J100" s="2">
        <v>0</v>
      </c>
    </row>
    <row r="101" spans="1:11">
      <c r="A101" t="s">
        <v>542</v>
      </c>
      <c r="B101" t="s">
        <v>127</v>
      </c>
      <c r="C101" t="s">
        <v>82</v>
      </c>
      <c r="D101" t="s">
        <v>2</v>
      </c>
      <c r="E101" t="s">
        <v>44</v>
      </c>
      <c r="F101" s="2">
        <v>25798316</v>
      </c>
      <c r="G101" s="2">
        <v>25798316</v>
      </c>
      <c r="H101" s="2">
        <v>25798316</v>
      </c>
      <c r="I101" s="2">
        <v>25798316</v>
      </c>
      <c r="J101" s="2">
        <v>0</v>
      </c>
    </row>
    <row r="102" spans="1:11">
      <c r="A102" t="s">
        <v>543</v>
      </c>
      <c r="B102" t="s">
        <v>128</v>
      </c>
      <c r="C102" t="s">
        <v>82</v>
      </c>
      <c r="D102" t="s">
        <v>2</v>
      </c>
      <c r="E102" t="s">
        <v>44</v>
      </c>
      <c r="F102" s="2">
        <v>171994000</v>
      </c>
      <c r="G102" s="2">
        <v>171994000</v>
      </c>
      <c r="H102" s="2">
        <v>171994000</v>
      </c>
      <c r="I102" s="2">
        <v>171994000</v>
      </c>
      <c r="J102" s="2">
        <v>171994000</v>
      </c>
    </row>
    <row r="103" spans="1:11">
      <c r="A103" t="s">
        <v>544</v>
      </c>
      <c r="B103" t="s">
        <v>441</v>
      </c>
      <c r="D103" t="s">
        <v>2</v>
      </c>
      <c r="E103" t="s">
        <v>44</v>
      </c>
      <c r="F103" s="2">
        <f>244496292-3676926</f>
        <v>240819366</v>
      </c>
      <c r="G103" s="2">
        <v>0</v>
      </c>
      <c r="H103" s="2">
        <v>0</v>
      </c>
      <c r="I103" s="2">
        <v>0</v>
      </c>
      <c r="J103" s="2">
        <v>0</v>
      </c>
    </row>
    <row r="104" spans="1:11">
      <c r="A104" t="s">
        <v>545</v>
      </c>
      <c r="B104" t="s">
        <v>137</v>
      </c>
      <c r="C104" t="s">
        <v>138</v>
      </c>
      <c r="D104" t="s">
        <v>2</v>
      </c>
      <c r="E104" t="s">
        <v>44</v>
      </c>
      <c r="F104" s="2">
        <v>286087337</v>
      </c>
      <c r="G104" s="2">
        <v>286087337</v>
      </c>
      <c r="H104" s="2">
        <v>0</v>
      </c>
      <c r="I104" s="2">
        <v>0</v>
      </c>
      <c r="J104" s="2">
        <v>0</v>
      </c>
    </row>
    <row r="105" spans="1:11">
      <c r="A105" t="s">
        <v>546</v>
      </c>
      <c r="B105" t="s">
        <v>442</v>
      </c>
      <c r="D105" t="s">
        <v>2</v>
      </c>
      <c r="E105" t="s">
        <v>44</v>
      </c>
      <c r="F105" s="2">
        <v>99101948</v>
      </c>
      <c r="G105" s="2">
        <v>0</v>
      </c>
      <c r="H105" s="2">
        <v>0</v>
      </c>
      <c r="I105" s="2">
        <v>0</v>
      </c>
      <c r="J105" s="2">
        <v>0</v>
      </c>
      <c r="K105" s="2"/>
    </row>
    <row r="106" spans="1:11">
      <c r="A106" t="s">
        <v>547</v>
      </c>
      <c r="B106" t="s">
        <v>129</v>
      </c>
      <c r="C106" t="s">
        <v>130</v>
      </c>
      <c r="D106" t="s">
        <v>2</v>
      </c>
      <c r="E106" t="s">
        <v>44</v>
      </c>
      <c r="F106" s="2">
        <v>92891882</v>
      </c>
      <c r="G106" s="2">
        <v>92891882</v>
      </c>
      <c r="H106" s="2">
        <v>92891882</v>
      </c>
      <c r="I106" s="2">
        <v>92891882</v>
      </c>
      <c r="J106" s="2">
        <v>92891882</v>
      </c>
    </row>
    <row r="107" spans="1:11">
      <c r="A107" t="s">
        <v>548</v>
      </c>
      <c r="B107" t="s">
        <v>131</v>
      </c>
      <c r="C107" t="s">
        <v>130</v>
      </c>
      <c r="D107" t="s">
        <v>2</v>
      </c>
      <c r="E107" t="s">
        <v>44</v>
      </c>
      <c r="F107" s="2">
        <v>31000000</v>
      </c>
      <c r="G107" s="2">
        <v>31000000</v>
      </c>
      <c r="H107" s="2">
        <v>31000000</v>
      </c>
      <c r="I107" s="2">
        <v>31000000</v>
      </c>
      <c r="J107" s="2">
        <v>31000000</v>
      </c>
    </row>
    <row r="108" spans="1:11">
      <c r="A108" t="s">
        <v>549</v>
      </c>
      <c r="B108" t="s">
        <v>132</v>
      </c>
      <c r="C108" t="s">
        <v>130</v>
      </c>
      <c r="D108" t="s">
        <v>2</v>
      </c>
      <c r="E108" t="s">
        <v>44</v>
      </c>
      <c r="F108" s="2">
        <v>25050000</v>
      </c>
      <c r="G108" s="2">
        <v>25050000</v>
      </c>
      <c r="H108" s="2">
        <v>25050000</v>
      </c>
      <c r="I108" s="2">
        <v>25050000</v>
      </c>
      <c r="J108" s="2">
        <v>25050000</v>
      </c>
    </row>
    <row r="109" spans="1:11">
      <c r="A109" t="s">
        <v>550</v>
      </c>
      <c r="B109" t="s">
        <v>133</v>
      </c>
      <c r="C109" t="s">
        <v>130</v>
      </c>
      <c r="D109" t="s">
        <v>2</v>
      </c>
      <c r="E109" t="s">
        <v>44</v>
      </c>
      <c r="F109" s="2">
        <v>35500000</v>
      </c>
      <c r="G109" s="2">
        <v>35500000</v>
      </c>
      <c r="H109" s="2">
        <v>35500000</v>
      </c>
      <c r="I109" s="2">
        <v>0</v>
      </c>
      <c r="J109" s="2">
        <v>0</v>
      </c>
    </row>
    <row r="110" spans="1:11">
      <c r="A110" t="s">
        <v>551</v>
      </c>
      <c r="B110" t="s">
        <v>134</v>
      </c>
      <c r="C110" t="s">
        <v>130</v>
      </c>
      <c r="D110" t="s">
        <v>2</v>
      </c>
      <c r="E110" t="s">
        <v>44</v>
      </c>
      <c r="F110" s="2">
        <v>35500000</v>
      </c>
      <c r="G110" s="2">
        <v>35500000</v>
      </c>
      <c r="H110" s="2">
        <v>35500000</v>
      </c>
      <c r="I110" s="2">
        <v>0</v>
      </c>
      <c r="J110" s="2">
        <v>0</v>
      </c>
    </row>
    <row r="111" spans="1:11">
      <c r="A111" t="s">
        <v>552</v>
      </c>
      <c r="B111" t="s">
        <v>135</v>
      </c>
      <c r="C111" t="s">
        <v>130</v>
      </c>
      <c r="D111" t="s">
        <v>2</v>
      </c>
      <c r="E111" t="s">
        <v>44</v>
      </c>
      <c r="F111" s="2">
        <v>344556265</v>
      </c>
      <c r="G111" s="2">
        <v>344556265</v>
      </c>
      <c r="H111" s="2">
        <v>344556265</v>
      </c>
      <c r="I111" s="2">
        <v>261396232</v>
      </c>
      <c r="J111" s="2">
        <v>0</v>
      </c>
    </row>
    <row r="112" spans="1:11">
      <c r="A112" t="s">
        <v>553</v>
      </c>
      <c r="B112" t="s">
        <v>443</v>
      </c>
      <c r="D112" t="s">
        <v>2</v>
      </c>
      <c r="E112" t="s">
        <v>44</v>
      </c>
      <c r="F112" s="2">
        <v>174042957</v>
      </c>
      <c r="G112" s="2">
        <v>0</v>
      </c>
      <c r="H112" s="2">
        <v>0</v>
      </c>
      <c r="I112" s="2">
        <v>0</v>
      </c>
      <c r="J112" s="2">
        <v>0</v>
      </c>
    </row>
    <row r="113" spans="1:10">
      <c r="A113" t="s">
        <v>554</v>
      </c>
      <c r="B113" t="s">
        <v>136</v>
      </c>
      <c r="C113" t="s">
        <v>130</v>
      </c>
      <c r="D113" t="s">
        <v>2</v>
      </c>
      <c r="E113" t="s">
        <v>44</v>
      </c>
      <c r="F113" s="2">
        <v>119444131</v>
      </c>
      <c r="G113" s="2">
        <v>119444131</v>
      </c>
      <c r="H113" s="2">
        <v>0</v>
      </c>
      <c r="I113" s="2">
        <v>0</v>
      </c>
      <c r="J113" s="2">
        <v>0</v>
      </c>
    </row>
    <row r="114" spans="1:10">
      <c r="A114" t="s">
        <v>555</v>
      </c>
      <c r="B114" t="s">
        <v>139</v>
      </c>
      <c r="C114" t="s">
        <v>140</v>
      </c>
      <c r="D114" t="s">
        <v>2</v>
      </c>
      <c r="E114" t="s">
        <v>141</v>
      </c>
      <c r="F114" s="2">
        <v>1232129190</v>
      </c>
      <c r="G114" s="2">
        <v>4598779594</v>
      </c>
      <c r="H114" s="2">
        <v>7192693019</v>
      </c>
      <c r="I114" s="2">
        <v>1373708298</v>
      </c>
      <c r="J114" s="2">
        <v>201914136</v>
      </c>
    </row>
    <row r="115" spans="1:10">
      <c r="A115" t="s">
        <v>556</v>
      </c>
      <c r="B115" t="s">
        <v>142</v>
      </c>
      <c r="C115" t="s">
        <v>140</v>
      </c>
      <c r="D115" t="s">
        <v>2</v>
      </c>
      <c r="E115" t="s">
        <v>141</v>
      </c>
      <c r="F115" s="2">
        <v>5805915817</v>
      </c>
      <c r="G115" s="2">
        <v>1078653432</v>
      </c>
      <c r="H115" s="2">
        <v>4557380985</v>
      </c>
      <c r="I115" s="2">
        <v>3185072383</v>
      </c>
      <c r="J115" s="2">
        <v>2561001684</v>
      </c>
    </row>
    <row r="116" spans="1:10">
      <c r="A116" t="s">
        <v>557</v>
      </c>
      <c r="B116" t="s">
        <v>143</v>
      </c>
      <c r="C116" t="s">
        <v>144</v>
      </c>
      <c r="D116" t="s">
        <v>2</v>
      </c>
      <c r="E116" t="s">
        <v>141</v>
      </c>
      <c r="F116" s="2">
        <f>-F180</f>
        <v>155783376</v>
      </c>
      <c r="G116" s="2">
        <v>3894582</v>
      </c>
      <c r="H116" s="2">
        <v>155783286</v>
      </c>
      <c r="I116" s="2">
        <v>286135109</v>
      </c>
      <c r="J116" s="2">
        <v>282161829</v>
      </c>
    </row>
    <row r="117" spans="1:10">
      <c r="A117" t="s">
        <v>558</v>
      </c>
      <c r="B117" t="s">
        <v>145</v>
      </c>
      <c r="C117" t="s">
        <v>146</v>
      </c>
      <c r="D117" t="s">
        <v>2</v>
      </c>
      <c r="E117" t="s">
        <v>141</v>
      </c>
      <c r="F117" s="2">
        <f>-F181</f>
        <v>595309779</v>
      </c>
      <c r="G117" s="2">
        <v>479017023</v>
      </c>
      <c r="H117" s="2">
        <v>396769411</v>
      </c>
      <c r="I117" s="2">
        <v>132825500</v>
      </c>
      <c r="J117" s="2">
        <v>142929065</v>
      </c>
    </row>
    <row r="118" spans="1:10">
      <c r="A118" t="s">
        <v>559</v>
      </c>
      <c r="B118" t="s">
        <v>147</v>
      </c>
      <c r="C118" t="s">
        <v>148</v>
      </c>
      <c r="D118" t="s">
        <v>2</v>
      </c>
      <c r="E118" t="s">
        <v>141</v>
      </c>
      <c r="F118" s="2">
        <f>-F179</f>
        <v>161581858</v>
      </c>
      <c r="G118" s="2">
        <v>102208658</v>
      </c>
      <c r="H118" s="2">
        <v>163750741</v>
      </c>
      <c r="I118" s="2">
        <v>144306710</v>
      </c>
      <c r="J118" s="2">
        <v>170854200</v>
      </c>
    </row>
    <row r="119" spans="1:10">
      <c r="A119" t="s">
        <v>560</v>
      </c>
      <c r="B119" t="s">
        <v>149</v>
      </c>
      <c r="C119" t="s">
        <v>150</v>
      </c>
      <c r="D119" t="s">
        <v>2</v>
      </c>
      <c r="E119" t="s">
        <v>25</v>
      </c>
      <c r="F119" s="2">
        <f>VLOOKUP($B119,'Tally TB'!$A$8:$D$230,4,0)+'Tally TB'!D128+'Tally TB'!D129</f>
        <v>95055253</v>
      </c>
      <c r="G119" s="2">
        <v>12656000</v>
      </c>
      <c r="H119" s="2">
        <v>15821900</v>
      </c>
      <c r="I119" s="2">
        <v>29534923</v>
      </c>
      <c r="J119" s="2">
        <v>5923070</v>
      </c>
    </row>
    <row r="120" spans="1:10">
      <c r="A120" t="s">
        <v>561</v>
      </c>
      <c r="B120" t="s">
        <v>151</v>
      </c>
      <c r="C120" t="s">
        <v>152</v>
      </c>
      <c r="D120" t="s">
        <v>2</v>
      </c>
      <c r="E120" t="s">
        <v>25</v>
      </c>
      <c r="F120" s="2">
        <f>VLOOKUP($B120,'Tally TB'!$A$8:$D$230,4,0)</f>
        <v>-819698</v>
      </c>
      <c r="G120" s="2">
        <v>137067093</v>
      </c>
      <c r="H120" s="2">
        <v>286859026</v>
      </c>
      <c r="I120" s="2">
        <v>500612172</v>
      </c>
      <c r="J120" s="2">
        <v>560850000</v>
      </c>
    </row>
    <row r="121" spans="1:10">
      <c r="A121" t="s">
        <v>562</v>
      </c>
      <c r="B121" t="s">
        <v>153</v>
      </c>
      <c r="C121" t="s">
        <v>152</v>
      </c>
      <c r="D121" t="s">
        <v>2</v>
      </c>
      <c r="E121" t="s">
        <v>25</v>
      </c>
      <c r="F121" s="2">
        <f>VLOOKUP($B121,'Tally TB'!$A$8:$D$230,4,0)</f>
        <v>21000000</v>
      </c>
      <c r="G121" s="2">
        <v>15000000</v>
      </c>
      <c r="H121" s="2">
        <v>15000000</v>
      </c>
      <c r="I121" s="2">
        <v>15000000</v>
      </c>
      <c r="J121" s="2">
        <v>15000000</v>
      </c>
    </row>
    <row r="122" spans="1:10">
      <c r="A122" t="s">
        <v>563</v>
      </c>
      <c r="B122" t="s">
        <v>400</v>
      </c>
      <c r="C122" t="s">
        <v>150</v>
      </c>
      <c r="D122" t="s">
        <v>2</v>
      </c>
      <c r="E122" t="s">
        <v>25</v>
      </c>
      <c r="F122" s="2">
        <f>VLOOKUP($B122,'Tally TB'!$A$8:$D$230,4,0)</f>
        <v>326109000</v>
      </c>
      <c r="G122" s="2">
        <v>360603000</v>
      </c>
      <c r="H122" s="2">
        <v>0</v>
      </c>
      <c r="I122" s="2">
        <v>116222260</v>
      </c>
      <c r="J122" s="2">
        <v>116222260</v>
      </c>
    </row>
    <row r="123" spans="1:10">
      <c r="A123" t="s">
        <v>564</v>
      </c>
      <c r="B123" t="s">
        <v>394</v>
      </c>
      <c r="C123" t="s">
        <v>150</v>
      </c>
      <c r="D123" t="s">
        <v>2</v>
      </c>
      <c r="E123" t="s">
        <v>25</v>
      </c>
      <c r="F123" s="2">
        <f>VLOOKUP($B123,'Tally TB'!$A$8:$D$230,4,0)</f>
        <v>78461014</v>
      </c>
      <c r="G123" s="2">
        <v>325313041</v>
      </c>
      <c r="H123" s="2">
        <v>0</v>
      </c>
      <c r="I123" s="2">
        <v>0</v>
      </c>
      <c r="J123" s="2">
        <v>3075000</v>
      </c>
    </row>
    <row r="124" spans="1:10">
      <c r="A124" t="s">
        <v>565</v>
      </c>
      <c r="B124" t="s">
        <v>154</v>
      </c>
      <c r="C124" t="s">
        <v>155</v>
      </c>
      <c r="D124" t="s">
        <v>2</v>
      </c>
      <c r="E124" t="s">
        <v>18</v>
      </c>
      <c r="F124" s="2"/>
      <c r="G124" s="2">
        <v>0</v>
      </c>
      <c r="H124" s="2">
        <v>0</v>
      </c>
      <c r="I124" s="2">
        <v>-5000000</v>
      </c>
      <c r="J124" s="2">
        <v>0</v>
      </c>
    </row>
    <row r="125" spans="1:10">
      <c r="A125" t="s">
        <v>566</v>
      </c>
      <c r="B125" t="s">
        <v>395</v>
      </c>
      <c r="C125" t="s">
        <v>152</v>
      </c>
      <c r="D125" t="s">
        <v>2</v>
      </c>
      <c r="E125" t="s">
        <v>25</v>
      </c>
      <c r="F125" s="33">
        <f>VLOOKUP($B125,'Tally TB'!$A$8:$D$230,4,0)+'Tally TB'!D121</f>
        <v>9534260</v>
      </c>
      <c r="G125" s="33">
        <v>4160431</v>
      </c>
      <c r="H125" s="33">
        <v>4033843</v>
      </c>
      <c r="I125" s="33">
        <v>4126342</v>
      </c>
      <c r="J125" s="33">
        <v>9597960</v>
      </c>
    </row>
    <row r="126" spans="1:10">
      <c r="A126" t="s">
        <v>567</v>
      </c>
      <c r="B126" t="s">
        <v>156</v>
      </c>
      <c r="C126" t="s">
        <v>157</v>
      </c>
      <c r="D126" t="s">
        <v>2</v>
      </c>
      <c r="E126" t="s">
        <v>25</v>
      </c>
      <c r="F126" s="2">
        <f>+'Tally TB'!B130</f>
        <v>7730063618.5900002</v>
      </c>
      <c r="G126" s="2">
        <v>5767201185</v>
      </c>
      <c r="H126" s="2">
        <v>6025358684</v>
      </c>
      <c r="I126" s="2">
        <v>3563653980</v>
      </c>
      <c r="J126" s="2">
        <v>2800384160</v>
      </c>
    </row>
    <row r="127" spans="1:10">
      <c r="A127" t="s">
        <v>568</v>
      </c>
      <c r="B127" t="s">
        <v>158</v>
      </c>
      <c r="C127" t="s">
        <v>155</v>
      </c>
      <c r="D127" t="s">
        <v>2</v>
      </c>
      <c r="E127" t="s">
        <v>18</v>
      </c>
      <c r="F127" s="34">
        <f>-'Tally TB'!C130</f>
        <v>-139502378.24000001</v>
      </c>
      <c r="G127" s="34">
        <v>-64430177</v>
      </c>
      <c r="H127" s="2">
        <v>-208552488</v>
      </c>
      <c r="I127" s="2">
        <v>-19063836</v>
      </c>
      <c r="J127" s="2">
        <v>-14771809</v>
      </c>
    </row>
    <row r="128" spans="1:10">
      <c r="A128" t="s">
        <v>569</v>
      </c>
      <c r="B128" t="s">
        <v>159</v>
      </c>
      <c r="C128" t="s">
        <v>160</v>
      </c>
      <c r="D128" t="s">
        <v>2</v>
      </c>
      <c r="E128" t="s">
        <v>161</v>
      </c>
      <c r="F128" s="2">
        <f>VLOOKUP($B128,'Tally TB'!$A$8:$D$230,4,0)</f>
        <v>101651308</v>
      </c>
      <c r="G128" s="2">
        <v>13808189</v>
      </c>
      <c r="H128" s="2">
        <v>18329071</v>
      </c>
      <c r="I128" s="2">
        <v>29016850</v>
      </c>
      <c r="J128" s="2">
        <v>30519318</v>
      </c>
    </row>
    <row r="129" spans="1:10">
      <c r="A129" t="s">
        <v>570</v>
      </c>
      <c r="B129" t="s">
        <v>162</v>
      </c>
      <c r="C129" t="s">
        <v>163</v>
      </c>
      <c r="D129" t="s">
        <v>2</v>
      </c>
      <c r="E129" t="s">
        <v>161</v>
      </c>
      <c r="F129" s="2">
        <f>VLOOKUP($B129,'Tally TB'!$A$8:$D$230,4,0)</f>
        <v>206585905</v>
      </c>
      <c r="G129" s="2">
        <v>43207696</v>
      </c>
      <c r="H129" s="2">
        <v>231217749</v>
      </c>
      <c r="I129" s="2">
        <v>106309242</v>
      </c>
      <c r="J129" s="2">
        <v>0</v>
      </c>
    </row>
    <row r="130" spans="1:10">
      <c r="A130" t="s">
        <v>571</v>
      </c>
      <c r="B130" t="s">
        <v>404</v>
      </c>
      <c r="C130" t="s">
        <v>163</v>
      </c>
      <c r="D130" t="s">
        <v>2</v>
      </c>
      <c r="E130" t="s">
        <v>161</v>
      </c>
      <c r="F130" s="2">
        <f>VLOOKUP($B130,'Tally TB'!$A$8:$D$230,4,0)</f>
        <v>19576853</v>
      </c>
      <c r="G130" s="2">
        <v>18661046</v>
      </c>
      <c r="H130" s="2">
        <v>18093253</v>
      </c>
      <c r="I130" s="2">
        <v>0</v>
      </c>
      <c r="J130" s="2">
        <v>0</v>
      </c>
    </row>
    <row r="131" spans="1:10">
      <c r="A131" t="s">
        <v>572</v>
      </c>
      <c r="B131" t="s">
        <v>164</v>
      </c>
      <c r="C131" t="s">
        <v>163</v>
      </c>
      <c r="D131" t="s">
        <v>2</v>
      </c>
      <c r="E131" t="s">
        <v>161</v>
      </c>
      <c r="F131" s="2">
        <f>VLOOKUP($B131,'Tally TB'!$A$8:$D$230,4,0)</f>
        <v>319251442</v>
      </c>
      <c r="G131" s="2">
        <v>188435847</v>
      </c>
      <c r="H131" s="2">
        <v>360251512</v>
      </c>
      <c r="I131" s="2">
        <v>442289261</v>
      </c>
      <c r="J131" s="2">
        <v>357950054</v>
      </c>
    </row>
    <row r="132" spans="1:10">
      <c r="A132" t="s">
        <v>573</v>
      </c>
      <c r="B132" t="s">
        <v>165</v>
      </c>
      <c r="C132" t="s">
        <v>163</v>
      </c>
      <c r="D132" t="s">
        <v>2</v>
      </c>
      <c r="E132" t="s">
        <v>161</v>
      </c>
      <c r="F132" s="2">
        <f>VLOOKUP($B132,'Tally TB'!$A$8:$D$230,4,0)</f>
        <v>300000</v>
      </c>
      <c r="G132" s="2">
        <v>300000</v>
      </c>
      <c r="H132" s="2">
        <v>300000</v>
      </c>
      <c r="I132" s="2">
        <v>300000</v>
      </c>
      <c r="J132" s="2">
        <v>300000</v>
      </c>
    </row>
    <row r="133" spans="1:10">
      <c r="A133" t="s">
        <v>574</v>
      </c>
      <c r="B133" t="s">
        <v>397</v>
      </c>
      <c r="C133" t="s">
        <v>150</v>
      </c>
      <c r="D133" t="s">
        <v>2</v>
      </c>
      <c r="E133" t="s">
        <v>161</v>
      </c>
      <c r="F133" s="2">
        <f>VLOOKUP($B133,'Tally TB'!$A$8:$D$230,4,0)</f>
        <v>68511756</v>
      </c>
      <c r="G133" s="2">
        <v>69466641</v>
      </c>
      <c r="H133" s="2">
        <v>66986297</v>
      </c>
      <c r="I133" s="2">
        <v>67021847</v>
      </c>
      <c r="J133" s="2">
        <v>62781429</v>
      </c>
    </row>
    <row r="134" spans="1:10">
      <c r="A134" t="s">
        <v>575</v>
      </c>
      <c r="B134" t="s">
        <v>166</v>
      </c>
      <c r="C134" t="s">
        <v>163</v>
      </c>
      <c r="D134" t="s">
        <v>2</v>
      </c>
      <c r="E134" t="s">
        <v>161</v>
      </c>
      <c r="F134" s="2">
        <f>VLOOKUP($B134,'Tally TB'!$A$8:$D$230,4,0)</f>
        <v>320345403</v>
      </c>
      <c r="G134" s="2">
        <v>1064957638</v>
      </c>
      <c r="H134" s="2">
        <v>874223688</v>
      </c>
      <c r="I134" s="2">
        <v>299851902</v>
      </c>
      <c r="J134" s="2">
        <v>897433894</v>
      </c>
    </row>
    <row r="135" spans="1:10">
      <c r="A135" t="s">
        <v>576</v>
      </c>
      <c r="B135" t="s">
        <v>167</v>
      </c>
      <c r="C135" t="s">
        <v>150</v>
      </c>
      <c r="D135" t="s">
        <v>2</v>
      </c>
      <c r="E135" t="s">
        <v>161</v>
      </c>
      <c r="F135" s="2">
        <f>VLOOKUP($B135,'Tally TB'!$A$8:$D$230,4,0)</f>
        <v>41726085</v>
      </c>
      <c r="G135" s="2">
        <v>10726085</v>
      </c>
      <c r="H135" s="2">
        <v>10726085</v>
      </c>
      <c r="I135" s="2">
        <v>9126084</v>
      </c>
      <c r="J135" s="2">
        <v>7153332</v>
      </c>
    </row>
    <row r="136" spans="1:10">
      <c r="A136" t="s">
        <v>577</v>
      </c>
      <c r="B136" t="s">
        <v>405</v>
      </c>
      <c r="C136" t="s">
        <v>163</v>
      </c>
      <c r="D136" t="s">
        <v>2</v>
      </c>
      <c r="E136" t="s">
        <v>161</v>
      </c>
      <c r="F136" s="2">
        <f>VLOOKUP($B136,'Tally TB'!$A$8:$D$230,4,0)</f>
        <v>22823537</v>
      </c>
      <c r="G136" s="2">
        <v>11125106</v>
      </c>
      <c r="H136" s="2">
        <v>8617242</v>
      </c>
      <c r="I136" s="2">
        <v>84385944</v>
      </c>
      <c r="J136" s="2">
        <v>154312517</v>
      </c>
    </row>
    <row r="137" spans="1:10">
      <c r="A137" t="s">
        <v>578</v>
      </c>
      <c r="B137" t="s">
        <v>168</v>
      </c>
      <c r="C137" t="s">
        <v>163</v>
      </c>
      <c r="D137" t="s">
        <v>2</v>
      </c>
      <c r="E137" t="s">
        <v>161</v>
      </c>
      <c r="F137" s="2">
        <f>VLOOKUP($B137,'Tally TB'!$A$8:$D$230,4,0)</f>
        <v>312907155</v>
      </c>
      <c r="G137" s="2">
        <v>1036940000</v>
      </c>
      <c r="H137" s="2">
        <v>276649363</v>
      </c>
      <c r="I137" s="2">
        <v>304495040</v>
      </c>
      <c r="J137" s="2">
        <v>15000</v>
      </c>
    </row>
    <row r="138" spans="1:10">
      <c r="A138" t="s">
        <v>579</v>
      </c>
      <c r="B138" t="s">
        <v>406</v>
      </c>
      <c r="C138" t="s">
        <v>163</v>
      </c>
      <c r="D138" t="s">
        <v>2</v>
      </c>
      <c r="E138" t="s">
        <v>161</v>
      </c>
      <c r="F138" s="2">
        <f>VLOOKUP($B138,'Tally TB'!$A$8:$D$230,4,0)</f>
        <v>27100283</v>
      </c>
      <c r="G138" s="2">
        <v>15218592</v>
      </c>
      <c r="H138" s="2">
        <v>51437659</v>
      </c>
      <c r="I138" s="2">
        <v>107933853</v>
      </c>
      <c r="J138" s="2">
        <v>0</v>
      </c>
    </row>
    <row r="139" spans="1:10">
      <c r="A139" t="s">
        <v>580</v>
      </c>
      <c r="B139" t="s">
        <v>169</v>
      </c>
      <c r="C139" t="s">
        <v>163</v>
      </c>
      <c r="D139" t="s">
        <v>2</v>
      </c>
      <c r="E139" t="s">
        <v>161</v>
      </c>
      <c r="F139" s="2">
        <f>VLOOKUP($B139,'Tally TB'!$A$8:$D$230,4,0)</f>
        <v>59697292</v>
      </c>
      <c r="G139" s="2">
        <v>38095798</v>
      </c>
      <c r="H139" s="2">
        <v>171899497</v>
      </c>
      <c r="I139" s="2">
        <v>97974984</v>
      </c>
      <c r="J139" s="2">
        <v>0</v>
      </c>
    </row>
    <row r="140" spans="1:10">
      <c r="A140" t="s">
        <v>581</v>
      </c>
      <c r="B140" t="s">
        <v>170</v>
      </c>
      <c r="C140" t="s">
        <v>163</v>
      </c>
      <c r="D140" t="s">
        <v>2</v>
      </c>
      <c r="E140" t="s">
        <v>161</v>
      </c>
      <c r="F140" s="2">
        <f>VLOOKUP($B140,'Tally TB'!$A$8:$D$230,4,0)</f>
        <v>89923560</v>
      </c>
      <c r="G140" s="2">
        <v>2649483113</v>
      </c>
      <c r="H140" s="2">
        <v>2163711250</v>
      </c>
      <c r="I140" s="2">
        <v>296696294</v>
      </c>
      <c r="J140" s="2">
        <v>0</v>
      </c>
    </row>
    <row r="141" spans="1:10">
      <c r="A141" t="s">
        <v>582</v>
      </c>
      <c r="B141" t="s">
        <v>398</v>
      </c>
      <c r="C141" t="s">
        <v>163</v>
      </c>
      <c r="D141" t="s">
        <v>2</v>
      </c>
      <c r="E141" t="s">
        <v>161</v>
      </c>
      <c r="F141" s="2">
        <f>VLOOKUP($B141,'Tally TB'!$A$8:$D$230,4,0)</f>
        <v>1500000</v>
      </c>
    </row>
    <row r="142" spans="1:10">
      <c r="A142" t="s">
        <v>583</v>
      </c>
      <c r="B142" t="s">
        <v>399</v>
      </c>
      <c r="C142" t="s">
        <v>163</v>
      </c>
      <c r="D142" t="s">
        <v>2</v>
      </c>
      <c r="E142" t="s">
        <v>161</v>
      </c>
      <c r="F142" s="2">
        <f>VLOOKUP($B142,'Tally TB'!$A$8:$D$230,4,0)</f>
        <v>1101081</v>
      </c>
    </row>
    <row r="143" spans="1:10">
      <c r="A143" t="s">
        <v>584</v>
      </c>
      <c r="B143" t="s">
        <v>171</v>
      </c>
      <c r="C143" t="s">
        <v>163</v>
      </c>
      <c r="D143" t="s">
        <v>2</v>
      </c>
      <c r="E143" t="s">
        <v>161</v>
      </c>
      <c r="F143" s="2">
        <f>VLOOKUP($B143,'Tally TB'!$A$8:$D$230,4,0)</f>
        <v>1016671611</v>
      </c>
      <c r="G143" s="2">
        <v>1405233125</v>
      </c>
      <c r="H143" s="2">
        <v>1472031880</v>
      </c>
      <c r="I143" s="2">
        <v>291161964</v>
      </c>
      <c r="J143" s="2">
        <v>445480307</v>
      </c>
    </row>
    <row r="144" spans="1:10">
      <c r="A144" t="s">
        <v>585</v>
      </c>
      <c r="B144" t="s">
        <v>172</v>
      </c>
      <c r="C144" t="s">
        <v>163</v>
      </c>
      <c r="D144" t="s">
        <v>2</v>
      </c>
      <c r="E144" t="s">
        <v>161</v>
      </c>
      <c r="F144" s="2">
        <f>VLOOKUP($B144,'Tally TB'!$A$8:$D$230,4,0)</f>
        <v>31851043</v>
      </c>
      <c r="G144" s="2">
        <v>239694344</v>
      </c>
      <c r="H144" s="2">
        <v>167323440</v>
      </c>
      <c r="I144" s="2">
        <v>65768714</v>
      </c>
      <c r="J144" s="2">
        <v>27423966</v>
      </c>
    </row>
    <row r="145" spans="1:14">
      <c r="A145" t="s">
        <v>586</v>
      </c>
      <c r="B145" t="s">
        <v>173</v>
      </c>
      <c r="C145" t="s">
        <v>163</v>
      </c>
      <c r="D145" t="s">
        <v>2</v>
      </c>
      <c r="E145" t="s">
        <v>161</v>
      </c>
      <c r="F145" s="2">
        <f>VLOOKUP($B145,'Tally TB'!$A$8:$D$230,4,0)</f>
        <v>12538400</v>
      </c>
      <c r="G145" s="2">
        <v>153093250</v>
      </c>
      <c r="H145" s="2">
        <v>3384000</v>
      </c>
      <c r="I145" s="2">
        <v>4724000</v>
      </c>
      <c r="J145" s="2">
        <v>0</v>
      </c>
    </row>
    <row r="146" spans="1:14">
      <c r="A146" t="s">
        <v>587</v>
      </c>
      <c r="B146" t="s">
        <v>174</v>
      </c>
      <c r="C146" t="s">
        <v>163</v>
      </c>
      <c r="D146" t="s">
        <v>2</v>
      </c>
      <c r="E146" t="s">
        <v>161</v>
      </c>
      <c r="F146" s="2">
        <f>VLOOKUP($B146,'Tally TB'!$A$8:$D$230,4,0)</f>
        <v>75249454</v>
      </c>
      <c r="G146" s="2">
        <v>159837140</v>
      </c>
      <c r="H146" s="2">
        <v>567027446</v>
      </c>
      <c r="I146" s="2">
        <v>25265631</v>
      </c>
      <c r="J146" s="2">
        <v>0</v>
      </c>
    </row>
    <row r="147" spans="1:14">
      <c r="A147" t="s">
        <v>588</v>
      </c>
      <c r="B147" t="s">
        <v>175</v>
      </c>
      <c r="C147" t="s">
        <v>176</v>
      </c>
      <c r="D147" t="s">
        <v>2</v>
      </c>
      <c r="E147" t="s">
        <v>161</v>
      </c>
      <c r="F147" s="2"/>
      <c r="G147" s="2">
        <v>3025768000</v>
      </c>
      <c r="H147" s="2">
        <v>2933704000</v>
      </c>
      <c r="I147" s="2">
        <v>0</v>
      </c>
      <c r="J147" s="2">
        <v>0</v>
      </c>
    </row>
    <row r="148" spans="1:14">
      <c r="A148" t="s">
        <v>589</v>
      </c>
      <c r="B148" t="s">
        <v>177</v>
      </c>
      <c r="C148" t="s">
        <v>176</v>
      </c>
      <c r="D148" t="s">
        <v>2</v>
      </c>
      <c r="E148" t="s">
        <v>161</v>
      </c>
      <c r="F148" s="2"/>
      <c r="G148" s="2">
        <v>4862144421</v>
      </c>
      <c r="H148" s="2">
        <v>0</v>
      </c>
      <c r="I148" s="2">
        <v>0</v>
      </c>
      <c r="J148" s="2">
        <v>0</v>
      </c>
    </row>
    <row r="149" spans="1:14">
      <c r="A149" t="s">
        <v>590</v>
      </c>
      <c r="B149" t="s">
        <v>10</v>
      </c>
      <c r="C149" t="s">
        <v>11</v>
      </c>
      <c r="D149" t="s">
        <v>2</v>
      </c>
      <c r="E149" t="s">
        <v>12</v>
      </c>
      <c r="F149" s="2">
        <f>VLOOKUP($B149,'Tally TB'!$A$8:$D$230,4,0)</f>
        <v>25000000</v>
      </c>
      <c r="G149" s="2">
        <v>25000000</v>
      </c>
      <c r="H149" s="2">
        <v>25000000</v>
      </c>
      <c r="I149" s="2">
        <v>25000000</v>
      </c>
      <c r="J149" s="2">
        <v>25000000</v>
      </c>
    </row>
    <row r="150" spans="1:14">
      <c r="A150" t="s">
        <v>591</v>
      </c>
      <c r="B150" t="s">
        <v>13</v>
      </c>
      <c r="C150" t="s">
        <v>11</v>
      </c>
      <c r="D150" t="s">
        <v>2</v>
      </c>
      <c r="E150" t="s">
        <v>12</v>
      </c>
      <c r="F150" s="2">
        <f>VLOOKUP($B150,'Tally TB'!$A$8:$D$230,4,0)</f>
        <v>10741742</v>
      </c>
      <c r="G150" s="2">
        <v>10741742</v>
      </c>
      <c r="H150" s="2">
        <v>10741742</v>
      </c>
      <c r="I150" s="2">
        <v>6485839</v>
      </c>
      <c r="J150" s="2">
        <v>6485839</v>
      </c>
    </row>
    <row r="151" spans="1:14">
      <c r="A151" t="s">
        <v>592</v>
      </c>
      <c r="B151" t="s">
        <v>14</v>
      </c>
      <c r="C151" t="s">
        <v>15</v>
      </c>
      <c r="D151" t="s">
        <v>2</v>
      </c>
      <c r="E151" t="s">
        <v>7</v>
      </c>
      <c r="F151" s="2">
        <v>0</v>
      </c>
      <c r="G151" s="2">
        <v>4225522876</v>
      </c>
      <c r="H151" s="2">
        <v>3997450204</v>
      </c>
      <c r="I151" s="2">
        <v>4666245322</v>
      </c>
      <c r="J151" s="2">
        <v>3443398322</v>
      </c>
    </row>
    <row r="152" spans="1:14">
      <c r="A152" t="s">
        <v>593</v>
      </c>
      <c r="B152" t="s">
        <v>178</v>
      </c>
      <c r="C152" t="s">
        <v>179</v>
      </c>
      <c r="D152" t="s">
        <v>2</v>
      </c>
      <c r="E152" t="s">
        <v>180</v>
      </c>
      <c r="F152" s="2">
        <v>2751062090</v>
      </c>
      <c r="G152" s="2">
        <v>1976606718</v>
      </c>
      <c r="H152" s="2">
        <v>-180121748</v>
      </c>
      <c r="I152" s="2">
        <v>-2857732776</v>
      </c>
      <c r="J152" s="2">
        <v>-2857732776</v>
      </c>
      <c r="K152" s="1">
        <f>SUM(G152:G281)</f>
        <v>2751062090</v>
      </c>
      <c r="L152" s="1">
        <f t="shared" ref="L152:N152" si="0">SUM(H152:H281)</f>
        <v>1976606718</v>
      </c>
      <c r="M152" s="1">
        <f t="shared" si="0"/>
        <v>-180121748</v>
      </c>
      <c r="N152" s="1">
        <f t="shared" si="0"/>
        <v>-2857732776</v>
      </c>
    </row>
    <row r="153" spans="1:14">
      <c r="A153" t="s">
        <v>722</v>
      </c>
      <c r="B153" t="s">
        <v>721</v>
      </c>
      <c r="C153" t="s">
        <v>179</v>
      </c>
      <c r="D153" t="s">
        <v>2</v>
      </c>
      <c r="E153" t="s">
        <v>180</v>
      </c>
      <c r="F153" s="2">
        <f>VLOOKUP($B153,'Tally TB'!$A$8:$D$230,4,0)</f>
        <v>-745807699</v>
      </c>
      <c r="K153" s="1"/>
      <c r="L153" s="1"/>
      <c r="M153" s="1"/>
      <c r="N153" s="1"/>
    </row>
    <row r="154" spans="1:14">
      <c r="K154" s="4">
        <f>+K152-F152</f>
        <v>0</v>
      </c>
      <c r="L154" s="4">
        <f t="shared" ref="L154:N154" si="1">+L152-G152</f>
        <v>0</v>
      </c>
      <c r="M154" s="4">
        <f t="shared" si="1"/>
        <v>0</v>
      </c>
      <c r="N154" s="4">
        <f t="shared" si="1"/>
        <v>0</v>
      </c>
    </row>
    <row r="155" spans="1:14">
      <c r="A155" t="s">
        <v>594</v>
      </c>
      <c r="B155" t="s">
        <v>409</v>
      </c>
      <c r="C155" t="s">
        <v>181</v>
      </c>
      <c r="D155" t="s">
        <v>182</v>
      </c>
      <c r="E155" t="s">
        <v>183</v>
      </c>
      <c r="F155" s="2">
        <f>VLOOKUP($B155,'Tally TB'!$A$8:$D$230,4,0)</f>
        <v>1548439407</v>
      </c>
      <c r="G155" s="2">
        <v>617969441</v>
      </c>
      <c r="H155" s="2">
        <v>391633094</v>
      </c>
      <c r="I155" s="2">
        <v>419874159</v>
      </c>
      <c r="J155" s="2">
        <v>0</v>
      </c>
    </row>
    <row r="156" spans="1:14">
      <c r="A156" t="s">
        <v>595</v>
      </c>
      <c r="B156" t="s">
        <v>184</v>
      </c>
      <c r="C156" t="s">
        <v>181</v>
      </c>
      <c r="D156" t="s">
        <v>182</v>
      </c>
      <c r="E156" t="s">
        <v>183</v>
      </c>
      <c r="F156" s="2">
        <f>VLOOKUP($B156,'Tally TB'!$A$8:$D$230,4,0)</f>
        <v>-2123968964</v>
      </c>
      <c r="G156" s="2">
        <v>-2932607345</v>
      </c>
      <c r="H156" s="2">
        <v>-24887760905</v>
      </c>
      <c r="I156" s="2">
        <v>-20323290372</v>
      </c>
      <c r="J156" s="2">
        <v>0</v>
      </c>
    </row>
    <row r="157" spans="1:14">
      <c r="A157" t="s">
        <v>596</v>
      </c>
      <c r="B157" t="s">
        <v>185</v>
      </c>
      <c r="C157" t="s">
        <v>181</v>
      </c>
      <c r="D157" t="s">
        <v>182</v>
      </c>
      <c r="E157" t="s">
        <v>183</v>
      </c>
      <c r="F157" s="2">
        <f>VLOOKUP($B157,'Tally TB'!$A$8:$D$230,4,0)</f>
        <v>-53454863569</v>
      </c>
      <c r="G157" s="2">
        <v>-29358772077</v>
      </c>
      <c r="H157" s="2">
        <v>-32526543137</v>
      </c>
      <c r="I157" s="2">
        <v>-26816332271</v>
      </c>
      <c r="J157" s="2">
        <v>0</v>
      </c>
    </row>
    <row r="158" spans="1:14">
      <c r="A158" t="s">
        <v>597</v>
      </c>
      <c r="B158" t="s">
        <v>408</v>
      </c>
      <c r="C158" t="s">
        <v>181</v>
      </c>
      <c r="D158" t="s">
        <v>182</v>
      </c>
      <c r="E158" t="s">
        <v>183</v>
      </c>
      <c r="F158" s="2">
        <f>VLOOKUP($B158,'Tally TB'!$A$8:$D$230,4,0)</f>
        <v>-3785710695</v>
      </c>
      <c r="G158" s="2">
        <v>-8180883883</v>
      </c>
      <c r="H158" s="2">
        <v>-543135592</v>
      </c>
      <c r="I158" s="2">
        <v>-177469205</v>
      </c>
      <c r="J158" s="2">
        <v>0</v>
      </c>
    </row>
    <row r="159" spans="1:14">
      <c r="A159" t="s">
        <v>598</v>
      </c>
      <c r="B159" t="s">
        <v>186</v>
      </c>
      <c r="C159" t="s">
        <v>187</v>
      </c>
      <c r="D159" t="s">
        <v>182</v>
      </c>
      <c r="E159" t="s">
        <v>188</v>
      </c>
      <c r="F159" s="2"/>
      <c r="G159" s="2">
        <v>0</v>
      </c>
      <c r="H159" s="2">
        <v>0</v>
      </c>
      <c r="I159" s="2">
        <v>6484416654</v>
      </c>
      <c r="J159" s="2">
        <v>0</v>
      </c>
    </row>
    <row r="160" spans="1:14">
      <c r="A160" t="s">
        <v>599</v>
      </c>
      <c r="B160" t="s">
        <v>189</v>
      </c>
      <c r="C160" t="s">
        <v>187</v>
      </c>
      <c r="D160" t="s">
        <v>182</v>
      </c>
      <c r="E160" t="s">
        <v>188</v>
      </c>
      <c r="F160" s="2">
        <f>VLOOKUP($B160,'Tally TB'!$A$8:$D$230,4,0)</f>
        <v>15023540542</v>
      </c>
      <c r="G160" s="2">
        <v>8041628263</v>
      </c>
      <c r="H160" s="2">
        <v>22791856040</v>
      </c>
      <c r="I160" s="2">
        <v>14465413</v>
      </c>
      <c r="J160" s="2">
        <v>0</v>
      </c>
    </row>
    <row r="161" spans="1:10">
      <c r="A161" t="s">
        <v>600</v>
      </c>
      <c r="B161" t="s">
        <v>190</v>
      </c>
      <c r="C161" t="s">
        <v>187</v>
      </c>
      <c r="D161" t="s">
        <v>182</v>
      </c>
      <c r="E161" t="s">
        <v>188</v>
      </c>
      <c r="F161" s="2"/>
      <c r="G161" s="2">
        <v>0</v>
      </c>
      <c r="H161" s="2">
        <v>555491520</v>
      </c>
      <c r="I161" s="2">
        <v>18205336506</v>
      </c>
      <c r="J161" s="2">
        <v>0</v>
      </c>
    </row>
    <row r="162" spans="1:10">
      <c r="A162" t="s">
        <v>601</v>
      </c>
      <c r="B162" t="s">
        <v>191</v>
      </c>
      <c r="C162" t="s">
        <v>187</v>
      </c>
      <c r="D162" t="s">
        <v>182</v>
      </c>
      <c r="E162" t="s">
        <v>188</v>
      </c>
      <c r="F162" s="2"/>
      <c r="G162" s="2">
        <v>0</v>
      </c>
      <c r="H162" s="2">
        <v>0</v>
      </c>
      <c r="I162" s="2">
        <v>514709374</v>
      </c>
      <c r="J162" s="2">
        <v>0</v>
      </c>
    </row>
    <row r="163" spans="1:10">
      <c r="A163" t="s">
        <v>602</v>
      </c>
      <c r="B163" t="s">
        <v>192</v>
      </c>
      <c r="C163" t="s">
        <v>187</v>
      </c>
      <c r="D163" t="s">
        <v>182</v>
      </c>
      <c r="E163" t="s">
        <v>188</v>
      </c>
      <c r="F163" s="2">
        <f>VLOOKUP($B163,'Tally TB'!$A$8:$D$230,4,0)</f>
        <v>266439710</v>
      </c>
      <c r="G163" s="2">
        <v>237688458</v>
      </c>
      <c r="H163" s="2">
        <v>766001369</v>
      </c>
      <c r="I163" s="2">
        <v>-7253884</v>
      </c>
      <c r="J163" s="2">
        <v>0</v>
      </c>
    </row>
    <row r="164" spans="1:10">
      <c r="A164" t="s">
        <v>603</v>
      </c>
      <c r="B164" t="s">
        <v>193</v>
      </c>
      <c r="C164" t="s">
        <v>187</v>
      </c>
      <c r="D164" t="s">
        <v>182</v>
      </c>
      <c r="E164" t="s">
        <v>188</v>
      </c>
      <c r="F164" s="2"/>
      <c r="G164" s="2">
        <v>145618090</v>
      </c>
      <c r="H164" s="2">
        <v>148992960</v>
      </c>
      <c r="I164" s="2">
        <v>245872116</v>
      </c>
      <c r="J164" s="2">
        <v>0</v>
      </c>
    </row>
    <row r="165" spans="1:10">
      <c r="A165" t="s">
        <v>604</v>
      </c>
      <c r="B165" t="s">
        <v>194</v>
      </c>
      <c r="C165" t="s">
        <v>187</v>
      </c>
      <c r="D165" t="s">
        <v>182</v>
      </c>
      <c r="E165" t="s">
        <v>188</v>
      </c>
      <c r="F165" s="2">
        <f>VLOOKUP($B165,'Tally TB'!$A$8:$D$230,4,0)</f>
        <v>840849454</v>
      </c>
      <c r="G165" s="2">
        <v>-21636813</v>
      </c>
      <c r="H165" s="2">
        <v>-420799</v>
      </c>
      <c r="I165" s="2">
        <v>0</v>
      </c>
      <c r="J165" s="2">
        <v>0</v>
      </c>
    </row>
    <row r="166" spans="1:10">
      <c r="A166" t="s">
        <v>605</v>
      </c>
      <c r="B166" t="s">
        <v>195</v>
      </c>
      <c r="C166" t="s">
        <v>187</v>
      </c>
      <c r="D166" t="s">
        <v>182</v>
      </c>
      <c r="E166" t="s">
        <v>188</v>
      </c>
      <c r="F166" s="2"/>
      <c r="G166" s="2">
        <v>0</v>
      </c>
      <c r="H166" s="2">
        <v>0</v>
      </c>
      <c r="I166" s="2">
        <v>-31112090</v>
      </c>
      <c r="J166" s="2">
        <v>0</v>
      </c>
    </row>
    <row r="167" spans="1:10">
      <c r="A167" t="s">
        <v>606</v>
      </c>
      <c r="B167" t="s">
        <v>196</v>
      </c>
      <c r="C167" t="s">
        <v>187</v>
      </c>
      <c r="D167" t="s">
        <v>182</v>
      </c>
      <c r="E167" t="s">
        <v>188</v>
      </c>
      <c r="F167" s="2">
        <f>VLOOKUP($B167,'Tally TB'!$A$8:$D$230,4,0)</f>
        <v>356400000</v>
      </c>
      <c r="G167" s="2">
        <v>162000000</v>
      </c>
      <c r="H167" s="2">
        <v>194400000</v>
      </c>
      <c r="I167" s="2">
        <v>200880000</v>
      </c>
      <c r="J167" s="2">
        <v>0</v>
      </c>
    </row>
    <row r="168" spans="1:10">
      <c r="A168" t="s">
        <v>607</v>
      </c>
      <c r="B168" t="s">
        <v>197</v>
      </c>
      <c r="C168" t="s">
        <v>187</v>
      </c>
      <c r="D168" t="s">
        <v>182</v>
      </c>
      <c r="E168" t="s">
        <v>188</v>
      </c>
      <c r="F168" s="2"/>
      <c r="G168" s="2">
        <v>0</v>
      </c>
      <c r="H168" s="2">
        <v>0</v>
      </c>
      <c r="I168" s="2">
        <v>64720800</v>
      </c>
      <c r="J168" s="2">
        <v>0</v>
      </c>
    </row>
    <row r="169" spans="1:10">
      <c r="A169" t="s">
        <v>608</v>
      </c>
      <c r="B169" t="s">
        <v>198</v>
      </c>
      <c r="C169" t="s">
        <v>187</v>
      </c>
      <c r="D169" t="s">
        <v>182</v>
      </c>
      <c r="E169" t="s">
        <v>188</v>
      </c>
      <c r="F169" s="2"/>
      <c r="G169" s="2">
        <v>0</v>
      </c>
      <c r="H169" s="2">
        <v>0</v>
      </c>
      <c r="I169" s="2">
        <v>160355956</v>
      </c>
      <c r="J169" s="2">
        <v>0</v>
      </c>
    </row>
    <row r="170" spans="1:10">
      <c r="A170" t="s">
        <v>609</v>
      </c>
      <c r="B170" t="s">
        <v>199</v>
      </c>
      <c r="C170" t="s">
        <v>187</v>
      </c>
      <c r="D170" t="s">
        <v>182</v>
      </c>
      <c r="E170" t="s">
        <v>188</v>
      </c>
      <c r="F170" s="2"/>
      <c r="G170" s="2">
        <v>0</v>
      </c>
      <c r="H170" s="2">
        <v>0</v>
      </c>
      <c r="I170" s="2">
        <v>2430000</v>
      </c>
      <c r="J170" s="2">
        <v>0</v>
      </c>
    </row>
    <row r="171" spans="1:10">
      <c r="A171" t="s">
        <v>610</v>
      </c>
      <c r="B171" t="s">
        <v>200</v>
      </c>
      <c r="C171" t="s">
        <v>187</v>
      </c>
      <c r="D171" t="s">
        <v>182</v>
      </c>
      <c r="E171" t="s">
        <v>188</v>
      </c>
      <c r="F171" s="2"/>
      <c r="G171" s="2">
        <v>208221680</v>
      </c>
      <c r="H171" s="2">
        <v>0</v>
      </c>
      <c r="I171" s="2">
        <v>0</v>
      </c>
      <c r="J171" s="2">
        <v>0</v>
      </c>
    </row>
    <row r="172" spans="1:10">
      <c r="A172" t="s">
        <v>611</v>
      </c>
      <c r="B172" t="s">
        <v>201</v>
      </c>
      <c r="C172" t="s">
        <v>187</v>
      </c>
      <c r="D172" t="s">
        <v>182</v>
      </c>
      <c r="E172" t="s">
        <v>188</v>
      </c>
      <c r="F172" s="2">
        <f>VLOOKUP($B172,'Tally TB'!$A$8:$D$230,4,0)</f>
        <v>2965505096</v>
      </c>
      <c r="G172" s="2">
        <v>1226156850</v>
      </c>
      <c r="H172" s="2">
        <v>2521441263</v>
      </c>
      <c r="I172" s="2">
        <v>2895781810</v>
      </c>
      <c r="J172" s="2">
        <v>0</v>
      </c>
    </row>
    <row r="173" spans="1:10">
      <c r="A173" t="s">
        <v>612</v>
      </c>
      <c r="B173" t="s">
        <v>202</v>
      </c>
      <c r="C173" t="s">
        <v>187</v>
      </c>
      <c r="D173" t="s">
        <v>182</v>
      </c>
      <c r="E173" t="s">
        <v>188</v>
      </c>
      <c r="F173" s="2">
        <f>VLOOKUP($B173,'Tally TB'!$A$8:$D$230,4,0)</f>
        <v>1872448500</v>
      </c>
      <c r="G173" s="2">
        <v>950188500</v>
      </c>
      <c r="H173" s="2">
        <v>1989249557</v>
      </c>
      <c r="I173" s="2">
        <v>1535785578</v>
      </c>
      <c r="J173" s="2">
        <v>0</v>
      </c>
    </row>
    <row r="174" spans="1:10">
      <c r="A174" t="s">
        <v>613</v>
      </c>
      <c r="B174" t="s">
        <v>203</v>
      </c>
      <c r="C174" t="s">
        <v>187</v>
      </c>
      <c r="D174" t="s">
        <v>182</v>
      </c>
      <c r="E174" t="s">
        <v>188</v>
      </c>
      <c r="F174" s="2">
        <f>-G178</f>
        <v>5677433026</v>
      </c>
      <c r="G174" s="2">
        <v>11750074004</v>
      </c>
      <c r="H174" s="2">
        <v>4558780681</v>
      </c>
      <c r="I174" s="2">
        <v>2762915820</v>
      </c>
      <c r="J174" s="2">
        <v>0</v>
      </c>
    </row>
    <row r="175" spans="1:10">
      <c r="A175" t="s">
        <v>614</v>
      </c>
      <c r="B175" t="s">
        <v>204</v>
      </c>
      <c r="C175" t="s">
        <v>187</v>
      </c>
      <c r="D175" t="s">
        <v>182</v>
      </c>
      <c r="E175" t="s">
        <v>188</v>
      </c>
      <c r="F175" s="2">
        <f>-G179</f>
        <v>102208658</v>
      </c>
      <c r="G175" s="2">
        <v>163750741</v>
      </c>
      <c r="H175" s="2">
        <v>144306710</v>
      </c>
      <c r="I175" s="2">
        <v>170854200</v>
      </c>
      <c r="J175" s="2">
        <v>0</v>
      </c>
    </row>
    <row r="176" spans="1:10">
      <c r="A176" t="s">
        <v>615</v>
      </c>
      <c r="B176" t="s">
        <v>205</v>
      </c>
      <c r="C176" t="s">
        <v>206</v>
      </c>
      <c r="D176" t="s">
        <v>182</v>
      </c>
      <c r="E176" t="s">
        <v>207</v>
      </c>
      <c r="F176" s="2">
        <f>-G180</f>
        <v>3894582</v>
      </c>
      <c r="G176" s="2">
        <v>155783286</v>
      </c>
      <c r="H176" s="2">
        <v>286135109</v>
      </c>
      <c r="I176" s="2">
        <v>282161829</v>
      </c>
      <c r="J176" s="2">
        <v>0</v>
      </c>
    </row>
    <row r="177" spans="1:10">
      <c r="A177" t="s">
        <v>616</v>
      </c>
      <c r="B177" t="s">
        <v>208</v>
      </c>
      <c r="C177" t="s">
        <v>206</v>
      </c>
      <c r="D177" t="s">
        <v>182</v>
      </c>
      <c r="E177" t="s">
        <v>207</v>
      </c>
      <c r="F177" s="2">
        <f>-G181</f>
        <v>479017023</v>
      </c>
      <c r="G177" s="2">
        <v>396769411</v>
      </c>
      <c r="H177" s="2">
        <v>132825500</v>
      </c>
      <c r="I177" s="2">
        <v>142929065</v>
      </c>
      <c r="J177" s="2">
        <v>0</v>
      </c>
    </row>
    <row r="178" spans="1:10">
      <c r="A178" t="s">
        <v>617</v>
      </c>
      <c r="B178" t="s">
        <v>209</v>
      </c>
      <c r="C178" t="s">
        <v>187</v>
      </c>
      <c r="D178" t="s">
        <v>182</v>
      </c>
      <c r="E178" t="s">
        <v>188</v>
      </c>
      <c r="F178" s="2">
        <v>-7038045007</v>
      </c>
      <c r="G178" s="2">
        <v>-5677433026</v>
      </c>
      <c r="H178" s="2">
        <v>-11750074004</v>
      </c>
      <c r="I178" s="2">
        <v>-4558780681</v>
      </c>
      <c r="J178" s="2">
        <v>0</v>
      </c>
    </row>
    <row r="179" spans="1:10">
      <c r="A179" t="s">
        <v>618</v>
      </c>
      <c r="B179" t="s">
        <v>210</v>
      </c>
      <c r="C179" t="s">
        <v>187</v>
      </c>
      <c r="D179" t="s">
        <v>182</v>
      </c>
      <c r="E179" t="s">
        <v>188</v>
      </c>
      <c r="F179" s="2">
        <v>-161581858</v>
      </c>
      <c r="G179" s="2">
        <v>-102208658</v>
      </c>
      <c r="H179" s="2">
        <v>-163750741</v>
      </c>
      <c r="I179" s="2">
        <v>-144306710</v>
      </c>
      <c r="J179" s="2">
        <v>0</v>
      </c>
    </row>
    <row r="180" spans="1:10">
      <c r="A180" t="s">
        <v>619</v>
      </c>
      <c r="B180" t="s">
        <v>211</v>
      </c>
      <c r="C180" t="s">
        <v>206</v>
      </c>
      <c r="D180" t="s">
        <v>182</v>
      </c>
      <c r="E180" t="s">
        <v>207</v>
      </c>
      <c r="F180" s="2">
        <v>-155783376</v>
      </c>
      <c r="G180" s="2">
        <v>-3894582</v>
      </c>
      <c r="H180" s="2">
        <v>-155783286</v>
      </c>
      <c r="I180" s="2">
        <v>-286135109</v>
      </c>
      <c r="J180" s="2">
        <v>0</v>
      </c>
    </row>
    <row r="181" spans="1:10">
      <c r="A181" t="s">
        <v>620</v>
      </c>
      <c r="B181" t="s">
        <v>212</v>
      </c>
      <c r="C181" t="s">
        <v>206</v>
      </c>
      <c r="D181" t="s">
        <v>182</v>
      </c>
      <c r="E181" t="s">
        <v>207</v>
      </c>
      <c r="F181" s="2">
        <v>-595309779</v>
      </c>
      <c r="G181" s="2">
        <v>-479017023</v>
      </c>
      <c r="H181" s="2">
        <v>-396769411</v>
      </c>
      <c r="I181" s="2">
        <v>-132825500</v>
      </c>
      <c r="J181" s="2">
        <v>0</v>
      </c>
    </row>
    <row r="182" spans="1:10">
      <c r="A182" t="s">
        <v>621</v>
      </c>
      <c r="B182" t="s">
        <v>213</v>
      </c>
      <c r="C182" t="s">
        <v>214</v>
      </c>
      <c r="D182" t="s">
        <v>182</v>
      </c>
      <c r="E182" t="s">
        <v>207</v>
      </c>
      <c r="F182" s="2">
        <f>VLOOKUP($B182,'Tally TB'!$A$8:$D$230,4,0)</f>
        <v>362876408</v>
      </c>
      <c r="G182" s="2">
        <v>273151206</v>
      </c>
      <c r="H182" s="2">
        <v>245905092</v>
      </c>
      <c r="I182" s="2">
        <v>469155424</v>
      </c>
      <c r="J182" s="2">
        <v>0</v>
      </c>
    </row>
    <row r="183" spans="1:10">
      <c r="A183" t="s">
        <v>622</v>
      </c>
      <c r="B183" t="s">
        <v>215</v>
      </c>
      <c r="C183" t="s">
        <v>214</v>
      </c>
      <c r="D183" t="s">
        <v>182</v>
      </c>
      <c r="E183" t="s">
        <v>207</v>
      </c>
      <c r="F183" s="2">
        <f>VLOOKUP($B183,'Tally TB'!$A$8:$D$230,4,0)</f>
        <v>1013412593</v>
      </c>
      <c r="G183" s="2">
        <v>560566285</v>
      </c>
      <c r="H183" s="2">
        <v>363808870</v>
      </c>
      <c r="I183" s="2">
        <v>0</v>
      </c>
      <c r="J183" s="2">
        <v>0</v>
      </c>
    </row>
    <row r="184" spans="1:10">
      <c r="A184" t="s">
        <v>623</v>
      </c>
      <c r="B184" t="s">
        <v>216</v>
      </c>
      <c r="C184" t="s">
        <v>214</v>
      </c>
      <c r="D184" t="s">
        <v>182</v>
      </c>
      <c r="E184" t="s">
        <v>207</v>
      </c>
      <c r="F184" s="2">
        <f>VLOOKUP($B184,'Tally TB'!$A$8:$D$230,4,0)</f>
        <v>4561356</v>
      </c>
      <c r="G184" s="2">
        <v>4976272</v>
      </c>
      <c r="H184" s="2">
        <v>1753220</v>
      </c>
      <c r="I184" s="2">
        <v>4494745</v>
      </c>
      <c r="J184" s="2">
        <v>0</v>
      </c>
    </row>
    <row r="185" spans="1:10">
      <c r="A185" t="s">
        <v>624</v>
      </c>
      <c r="B185" t="s">
        <v>217</v>
      </c>
      <c r="C185" t="s">
        <v>214</v>
      </c>
      <c r="D185" t="s">
        <v>182</v>
      </c>
      <c r="E185" t="s">
        <v>207</v>
      </c>
      <c r="F185" s="2">
        <f>VLOOKUP($B185,'Tally TB'!$A$8:$D$230,4,0)</f>
        <v>59496183</v>
      </c>
      <c r="G185" s="2">
        <v>53992165</v>
      </c>
      <c r="H185" s="2">
        <v>18451464</v>
      </c>
      <c r="I185" s="2">
        <v>11845101</v>
      </c>
      <c r="J185" s="2">
        <v>0</v>
      </c>
    </row>
    <row r="186" spans="1:10">
      <c r="A186" t="s">
        <v>625</v>
      </c>
      <c r="B186" t="s">
        <v>417</v>
      </c>
      <c r="C186" t="s">
        <v>218</v>
      </c>
      <c r="D186" t="s">
        <v>182</v>
      </c>
      <c r="E186" t="s">
        <v>207</v>
      </c>
      <c r="F186" s="2">
        <f>VLOOKUP($B186,'Tally TB'!$A$8:$D$230,4,0)</f>
        <v>9094733</v>
      </c>
      <c r="G186" s="2">
        <v>0</v>
      </c>
      <c r="H186" s="2">
        <v>2064047420</v>
      </c>
      <c r="I186" s="2">
        <v>2654238334</v>
      </c>
      <c r="J186" s="2">
        <v>0</v>
      </c>
    </row>
    <row r="187" spans="1:10">
      <c r="A187" t="s">
        <v>626</v>
      </c>
      <c r="B187" t="s">
        <v>219</v>
      </c>
      <c r="C187" t="s">
        <v>218</v>
      </c>
      <c r="D187" t="s">
        <v>182</v>
      </c>
      <c r="E187" t="s">
        <v>207</v>
      </c>
      <c r="F187" s="2">
        <f>VLOOKUP($B187,'Tally TB'!$A$8:$D$230,4,0)</f>
        <v>152950457</v>
      </c>
      <c r="G187" s="2">
        <v>103602900</v>
      </c>
      <c r="H187" s="2">
        <v>75749600</v>
      </c>
      <c r="I187" s="2">
        <v>0</v>
      </c>
      <c r="J187" s="2">
        <v>0</v>
      </c>
    </row>
    <row r="188" spans="1:10">
      <c r="A188" t="s">
        <v>627</v>
      </c>
      <c r="B188" t="s">
        <v>220</v>
      </c>
      <c r="C188" t="s">
        <v>221</v>
      </c>
      <c r="D188" t="s">
        <v>182</v>
      </c>
      <c r="E188" t="s">
        <v>207</v>
      </c>
      <c r="F188" s="2">
        <f>VLOOKUP($B188,'Tally TB'!$A$8:$D$230,4,0)</f>
        <v>2906674471</v>
      </c>
      <c r="G188" s="2">
        <v>1611374103</v>
      </c>
      <c r="H188" s="2">
        <v>2679609182</v>
      </c>
      <c r="I188" s="2">
        <v>2192172622</v>
      </c>
      <c r="J188" s="2">
        <v>0</v>
      </c>
    </row>
    <row r="189" spans="1:10">
      <c r="A189" t="s">
        <v>628</v>
      </c>
      <c r="B189" t="s">
        <v>412</v>
      </c>
      <c r="C189" t="s">
        <v>222</v>
      </c>
      <c r="D189" t="s">
        <v>182</v>
      </c>
      <c r="E189" t="s">
        <v>207</v>
      </c>
      <c r="F189" s="2">
        <f>VLOOKUP($B189,'Tally TB'!$A$8:$D$230,4,0)</f>
        <v>4261200</v>
      </c>
      <c r="G189" s="2">
        <v>0</v>
      </c>
      <c r="H189" s="2">
        <v>1363000</v>
      </c>
      <c r="I189" s="2">
        <v>0</v>
      </c>
      <c r="J189" s="2">
        <v>0</v>
      </c>
    </row>
    <row r="190" spans="1:10">
      <c r="A190" t="s">
        <v>629</v>
      </c>
      <c r="B190" t="s">
        <v>223</v>
      </c>
      <c r="C190" t="s">
        <v>222</v>
      </c>
      <c r="D190" t="s">
        <v>182</v>
      </c>
      <c r="E190" t="s">
        <v>207</v>
      </c>
      <c r="F190" s="2"/>
      <c r="G190" s="2">
        <v>3450000</v>
      </c>
      <c r="H190" s="2">
        <v>977000</v>
      </c>
      <c r="I190" s="2">
        <v>0</v>
      </c>
      <c r="J190" s="2">
        <v>0</v>
      </c>
    </row>
    <row r="191" spans="1:10">
      <c r="A191" t="s">
        <v>630</v>
      </c>
      <c r="B191" t="s">
        <v>224</v>
      </c>
      <c r="C191" t="s">
        <v>222</v>
      </c>
      <c r="D191" t="s">
        <v>182</v>
      </c>
      <c r="E191" t="s">
        <v>207</v>
      </c>
      <c r="F191" s="2"/>
      <c r="G191" s="2">
        <v>0</v>
      </c>
      <c r="H191" s="2">
        <v>0</v>
      </c>
      <c r="I191" s="2">
        <v>3513661</v>
      </c>
      <c r="J191" s="2">
        <v>0</v>
      </c>
    </row>
    <row r="192" spans="1:10">
      <c r="A192" t="s">
        <v>631</v>
      </c>
      <c r="B192" t="s">
        <v>225</v>
      </c>
      <c r="C192" t="s">
        <v>222</v>
      </c>
      <c r="D192" t="s">
        <v>182</v>
      </c>
      <c r="E192" t="s">
        <v>207</v>
      </c>
      <c r="F192" s="2">
        <f>VLOOKUP($B192,'Tally TB'!$A$8:$D$230,4,0)</f>
        <v>84618194</v>
      </c>
      <c r="G192" s="2">
        <v>17240000</v>
      </c>
      <c r="H192" s="2">
        <v>16622068</v>
      </c>
      <c r="I192" s="2">
        <v>7196000</v>
      </c>
      <c r="J192" s="2">
        <v>0</v>
      </c>
    </row>
    <row r="193" spans="1:10">
      <c r="A193" t="s">
        <v>632</v>
      </c>
      <c r="B193" t="s">
        <v>226</v>
      </c>
      <c r="C193" t="s">
        <v>227</v>
      </c>
      <c r="D193" t="s">
        <v>182</v>
      </c>
      <c r="E193" t="s">
        <v>207</v>
      </c>
      <c r="F193" s="2">
        <f>VLOOKUP($B193,'Tally TB'!$A$8:$D$230,4,0)</f>
        <v>41336425</v>
      </c>
      <c r="G193" s="2">
        <v>6441932</v>
      </c>
      <c r="H193" s="2">
        <v>16784600</v>
      </c>
      <c r="I193" s="2">
        <v>13616010</v>
      </c>
      <c r="J193" s="2">
        <v>0</v>
      </c>
    </row>
    <row r="194" spans="1:10">
      <c r="A194" t="s">
        <v>633</v>
      </c>
      <c r="B194" t="s">
        <v>228</v>
      </c>
      <c r="C194" t="s">
        <v>227</v>
      </c>
      <c r="D194" t="s">
        <v>182</v>
      </c>
      <c r="E194" t="s">
        <v>207</v>
      </c>
      <c r="F194" s="2">
        <f>VLOOKUP($B194,'Tally TB'!$A$8:$D$230,4,0)</f>
        <v>15936975</v>
      </c>
      <c r="G194" s="2">
        <v>2355000</v>
      </c>
      <c r="H194" s="2">
        <v>2920800</v>
      </c>
      <c r="I194" s="2">
        <v>14969678</v>
      </c>
      <c r="J194" s="2">
        <v>0</v>
      </c>
    </row>
    <row r="195" spans="1:10">
      <c r="A195" t="s">
        <v>634</v>
      </c>
      <c r="B195" t="s">
        <v>229</v>
      </c>
      <c r="C195" t="s">
        <v>230</v>
      </c>
      <c r="D195" t="s">
        <v>182</v>
      </c>
      <c r="E195" t="s">
        <v>207</v>
      </c>
      <c r="F195" s="2">
        <f>VLOOKUP($B195,'Tally TB'!$A$8:$D$230,4,0)</f>
        <v>35528897</v>
      </c>
      <c r="G195" s="2">
        <v>12243181</v>
      </c>
      <c r="H195" s="2">
        <v>37995450</v>
      </c>
      <c r="I195" s="2">
        <v>26129834</v>
      </c>
      <c r="J195" s="2">
        <v>0</v>
      </c>
    </row>
    <row r="196" spans="1:10">
      <c r="A196" t="s">
        <v>635</v>
      </c>
      <c r="B196" t="s">
        <v>413</v>
      </c>
      <c r="C196" t="s">
        <v>227</v>
      </c>
      <c r="D196" t="s">
        <v>182</v>
      </c>
      <c r="E196" t="s">
        <v>207</v>
      </c>
      <c r="F196" s="2">
        <f>VLOOKUP($B196,'Tally TB'!$A$8:$D$230,4,0)</f>
        <v>20387918</v>
      </c>
      <c r="G196" s="2">
        <v>15505347</v>
      </c>
      <c r="H196" s="2">
        <v>24306941</v>
      </c>
      <c r="I196" s="2">
        <v>38692946</v>
      </c>
      <c r="J196" s="2">
        <v>0</v>
      </c>
    </row>
    <row r="197" spans="1:10">
      <c r="A197" t="s">
        <v>636</v>
      </c>
      <c r="B197" t="s">
        <v>231</v>
      </c>
      <c r="C197" t="s">
        <v>232</v>
      </c>
      <c r="D197" t="s">
        <v>182</v>
      </c>
      <c r="E197" t="s">
        <v>207</v>
      </c>
      <c r="F197" s="2">
        <f>VLOOKUP($B197,'Tally TB'!$A$8:$D$230,4,0)</f>
        <v>14900000</v>
      </c>
      <c r="G197" s="2">
        <v>3900000</v>
      </c>
      <c r="H197" s="2">
        <v>12000000</v>
      </c>
      <c r="I197" s="2">
        <v>17800000</v>
      </c>
      <c r="J197" s="2">
        <v>0</v>
      </c>
    </row>
    <row r="198" spans="1:10">
      <c r="A198" t="s">
        <v>637</v>
      </c>
      <c r="B198" t="s">
        <v>415</v>
      </c>
      <c r="C198" t="s">
        <v>227</v>
      </c>
      <c r="D198" t="s">
        <v>182</v>
      </c>
      <c r="E198" t="s">
        <v>207</v>
      </c>
      <c r="F198" s="2">
        <f>VLOOKUP($B198,'Tally TB'!$A$8:$D$230,4,0)</f>
        <v>195962305</v>
      </c>
      <c r="G198" s="2">
        <v>112643328</v>
      </c>
      <c r="H198" s="2">
        <v>222755507</v>
      </c>
      <c r="I198" s="2">
        <v>0</v>
      </c>
      <c r="J198" s="2">
        <v>0</v>
      </c>
    </row>
    <row r="199" spans="1:10">
      <c r="A199" t="s">
        <v>638</v>
      </c>
      <c r="B199" t="s">
        <v>233</v>
      </c>
      <c r="C199" t="s">
        <v>227</v>
      </c>
      <c r="D199" t="s">
        <v>182</v>
      </c>
      <c r="E199" t="s">
        <v>207</v>
      </c>
      <c r="F199" s="2"/>
      <c r="G199" s="2">
        <v>0</v>
      </c>
      <c r="H199" s="2">
        <v>0</v>
      </c>
      <c r="I199" s="2">
        <v>858401</v>
      </c>
      <c r="J199" s="2">
        <v>0</v>
      </c>
    </row>
    <row r="200" spans="1:10">
      <c r="A200" t="s">
        <v>639</v>
      </c>
      <c r="B200" t="s">
        <v>234</v>
      </c>
      <c r="C200" t="s">
        <v>222</v>
      </c>
      <c r="D200" t="s">
        <v>182</v>
      </c>
      <c r="E200" t="s">
        <v>207</v>
      </c>
      <c r="F200" s="2"/>
      <c r="G200" s="2">
        <v>0</v>
      </c>
      <c r="H200" s="2">
        <v>0</v>
      </c>
      <c r="I200" s="2">
        <v>250470</v>
      </c>
      <c r="J200" s="2">
        <v>0</v>
      </c>
    </row>
    <row r="201" spans="1:10">
      <c r="A201" t="s">
        <v>640</v>
      </c>
      <c r="B201" t="s">
        <v>235</v>
      </c>
      <c r="C201" t="s">
        <v>236</v>
      </c>
      <c r="D201" t="s">
        <v>182</v>
      </c>
      <c r="E201" t="s">
        <v>207</v>
      </c>
      <c r="F201" s="2">
        <f>VLOOKUP($B201,'Tally TB'!$A$8:$D$230,4,0)</f>
        <v>17731000</v>
      </c>
      <c r="G201" s="2">
        <v>14485000</v>
      </c>
      <c r="H201" s="2">
        <v>10300000</v>
      </c>
      <c r="I201" s="2">
        <v>13340000</v>
      </c>
      <c r="J201" s="2">
        <v>0</v>
      </c>
    </row>
    <row r="202" spans="1:10">
      <c r="A202" t="s">
        <v>641</v>
      </c>
      <c r="B202" t="s">
        <v>414</v>
      </c>
      <c r="C202" t="s">
        <v>222</v>
      </c>
      <c r="D202" t="s">
        <v>182</v>
      </c>
      <c r="E202" t="s">
        <v>207</v>
      </c>
      <c r="F202" s="2">
        <f>VLOOKUP($B202,'Tally TB'!$A$8:$D$230,4,0)</f>
        <v>28185631</v>
      </c>
      <c r="G202" s="2">
        <v>25753147</v>
      </c>
      <c r="H202" s="2">
        <v>88135750</v>
      </c>
      <c r="I202" s="2">
        <v>29809268</v>
      </c>
      <c r="J202" s="2">
        <v>0</v>
      </c>
    </row>
    <row r="203" spans="1:10">
      <c r="A203" t="s">
        <v>642</v>
      </c>
      <c r="B203" t="s">
        <v>237</v>
      </c>
      <c r="C203" t="s">
        <v>227</v>
      </c>
      <c r="D203" t="s">
        <v>182</v>
      </c>
      <c r="E203" t="s">
        <v>207</v>
      </c>
      <c r="F203" s="2">
        <f>VLOOKUP($B203,'Tally TB'!$A$8:$D$230,4,0)</f>
        <v>5758500</v>
      </c>
      <c r="G203" s="2">
        <v>1565000</v>
      </c>
      <c r="H203" s="2">
        <v>31925000</v>
      </c>
      <c r="I203" s="2">
        <v>12314800</v>
      </c>
      <c r="J203" s="2">
        <v>0</v>
      </c>
    </row>
    <row r="204" spans="1:10">
      <c r="A204" t="s">
        <v>643</v>
      </c>
      <c r="B204" t="s">
        <v>238</v>
      </c>
      <c r="C204" t="s">
        <v>227</v>
      </c>
      <c r="D204" t="s">
        <v>182</v>
      </c>
      <c r="E204" t="s">
        <v>207</v>
      </c>
      <c r="F204" s="2">
        <f>VLOOKUP($B204,'Tally TB'!$A$8:$D$230,4,0)</f>
        <v>36351537</v>
      </c>
      <c r="G204" s="2">
        <v>14414866</v>
      </c>
      <c r="H204" s="2">
        <v>15092442</v>
      </c>
      <c r="I204" s="2">
        <v>23569573</v>
      </c>
      <c r="J204" s="2">
        <v>0</v>
      </c>
    </row>
    <row r="205" spans="1:10">
      <c r="A205" t="s">
        <v>644</v>
      </c>
      <c r="B205" t="s">
        <v>239</v>
      </c>
      <c r="C205" t="s">
        <v>227</v>
      </c>
      <c r="D205" t="s">
        <v>182</v>
      </c>
      <c r="E205" t="s">
        <v>207</v>
      </c>
      <c r="F205" s="2"/>
      <c r="G205" s="2">
        <v>0</v>
      </c>
      <c r="H205" s="2">
        <v>0</v>
      </c>
      <c r="I205" s="2">
        <v>266000</v>
      </c>
      <c r="J205" s="2">
        <v>0</v>
      </c>
    </row>
    <row r="206" spans="1:10">
      <c r="A206" t="s">
        <v>645</v>
      </c>
      <c r="B206" t="s">
        <v>240</v>
      </c>
      <c r="C206" t="s">
        <v>241</v>
      </c>
      <c r="D206" t="s">
        <v>182</v>
      </c>
      <c r="E206" t="s">
        <v>207</v>
      </c>
      <c r="F206" s="2">
        <f>VLOOKUP($B206,'Tally TB'!$A$8:$D$230,4,0)</f>
        <v>86216755</v>
      </c>
      <c r="G206" s="2">
        <v>58032467</v>
      </c>
      <c r="H206" s="2">
        <v>92280554</v>
      </c>
      <c r="I206" s="2">
        <v>106541918</v>
      </c>
      <c r="J206" s="2">
        <v>0</v>
      </c>
    </row>
    <row r="207" spans="1:10">
      <c r="A207" t="s">
        <v>646</v>
      </c>
      <c r="B207" t="s">
        <v>416</v>
      </c>
      <c r="C207" t="s">
        <v>241</v>
      </c>
      <c r="D207" t="s">
        <v>182</v>
      </c>
      <c r="E207" t="s">
        <v>207</v>
      </c>
      <c r="F207" s="2">
        <f>VLOOKUP($B207,'Tally TB'!$A$8:$D$230,4,0)</f>
        <v>3783864352</v>
      </c>
      <c r="G207" s="2">
        <v>2011504350</v>
      </c>
      <c r="H207" s="2">
        <v>3133798513</v>
      </c>
      <c r="I207" s="2">
        <v>0</v>
      </c>
      <c r="J207" s="2">
        <v>0</v>
      </c>
    </row>
    <row r="208" spans="1:10">
      <c r="A208" t="s">
        <v>647</v>
      </c>
      <c r="B208" t="s">
        <v>242</v>
      </c>
      <c r="C208" t="s">
        <v>243</v>
      </c>
      <c r="D208" t="s">
        <v>182</v>
      </c>
      <c r="E208" t="s">
        <v>207</v>
      </c>
      <c r="F208" s="2">
        <f>VLOOKUP($B208,'Tally TB'!$A$8:$D$230,4,0)</f>
        <v>41242126</v>
      </c>
      <c r="G208" s="2">
        <v>16102965</v>
      </c>
      <c r="H208" s="2">
        <v>39226816</v>
      </c>
      <c r="I208" s="2">
        <v>0</v>
      </c>
      <c r="J208" s="2">
        <v>0</v>
      </c>
    </row>
    <row r="209" spans="1:10">
      <c r="A209" t="s">
        <v>648</v>
      </c>
      <c r="B209" t="s">
        <v>418</v>
      </c>
      <c r="C209" t="s">
        <v>244</v>
      </c>
      <c r="D209" t="s">
        <v>182</v>
      </c>
      <c r="E209" t="s">
        <v>207</v>
      </c>
      <c r="F209" s="2">
        <f>VLOOKUP($B209,'Tally TB'!$A$8:$D$230,4,0)</f>
        <v>30328257</v>
      </c>
      <c r="G209" s="2">
        <v>2798320</v>
      </c>
      <c r="H209" s="2">
        <v>56806433</v>
      </c>
      <c r="I209" s="2">
        <v>0</v>
      </c>
      <c r="J209" s="2">
        <v>0</v>
      </c>
    </row>
    <row r="210" spans="1:10">
      <c r="A210" t="s">
        <v>649</v>
      </c>
      <c r="B210" t="s">
        <v>419</v>
      </c>
      <c r="C210" t="s">
        <v>243</v>
      </c>
      <c r="D210" t="s">
        <v>182</v>
      </c>
      <c r="E210" t="s">
        <v>207</v>
      </c>
      <c r="F210" s="2">
        <f>VLOOKUP($B210,'Tally TB'!$A$8:$D$230,4,0)</f>
        <v>272547077</v>
      </c>
      <c r="G210" s="2">
        <v>211150420</v>
      </c>
      <c r="H210" s="2">
        <v>87373701</v>
      </c>
      <c r="I210" s="2">
        <v>0</v>
      </c>
      <c r="J210" s="2">
        <v>0</v>
      </c>
    </row>
    <row r="211" spans="1:10">
      <c r="A211" t="s">
        <v>650</v>
      </c>
      <c r="B211" t="s">
        <v>420</v>
      </c>
      <c r="C211" t="s">
        <v>243</v>
      </c>
      <c r="D211" t="s">
        <v>182</v>
      </c>
      <c r="E211" t="s">
        <v>207</v>
      </c>
      <c r="F211" s="2">
        <f>VLOOKUP($B211,'Tally TB'!$A$8:$D$230,4,0)</f>
        <v>102562500</v>
      </c>
      <c r="G211" s="2">
        <v>0</v>
      </c>
      <c r="H211" s="2">
        <v>127877392</v>
      </c>
      <c r="I211" s="2">
        <v>0</v>
      </c>
      <c r="J211" s="2">
        <v>0</v>
      </c>
    </row>
    <row r="212" spans="1:10">
      <c r="A212" t="s">
        <v>651</v>
      </c>
      <c r="B212" t="s">
        <v>421</v>
      </c>
      <c r="C212" t="s">
        <v>244</v>
      </c>
      <c r="D212" t="s">
        <v>182</v>
      </c>
      <c r="E212" t="s">
        <v>207</v>
      </c>
      <c r="F212" s="2">
        <f>VLOOKUP($B212,'Tally TB'!$A$8:$D$230,4,0)</f>
        <v>816466181</v>
      </c>
      <c r="G212" s="2">
        <v>572255637</v>
      </c>
      <c r="H212" s="2">
        <v>1087768460</v>
      </c>
      <c r="I212" s="2">
        <v>0</v>
      </c>
      <c r="J212" s="2">
        <v>0</v>
      </c>
    </row>
    <row r="213" spans="1:10">
      <c r="A213" t="s">
        <v>652</v>
      </c>
      <c r="B213" t="s">
        <v>245</v>
      </c>
      <c r="C213" t="s">
        <v>246</v>
      </c>
      <c r="D213" t="s">
        <v>182</v>
      </c>
      <c r="E213" t="s">
        <v>207</v>
      </c>
      <c r="F213" s="2"/>
      <c r="G213" s="2">
        <v>0</v>
      </c>
      <c r="H213" s="2">
        <v>0</v>
      </c>
      <c r="I213" s="2">
        <v>3206529</v>
      </c>
      <c r="J213" s="2">
        <v>0</v>
      </c>
    </row>
    <row r="214" spans="1:10">
      <c r="A214" t="s">
        <v>653</v>
      </c>
      <c r="B214" t="s">
        <v>247</v>
      </c>
      <c r="C214" t="s">
        <v>246</v>
      </c>
      <c r="D214" t="s">
        <v>182</v>
      </c>
      <c r="E214" t="s">
        <v>207</v>
      </c>
      <c r="F214" s="2">
        <f>VLOOKUP($B214,'Tally TB'!$A$8:$D$230,4,0)</f>
        <v>1411604162</v>
      </c>
      <c r="G214" s="2">
        <v>804484501</v>
      </c>
      <c r="H214" s="2">
        <v>2196310939</v>
      </c>
      <c r="I214" s="2">
        <v>512589766</v>
      </c>
      <c r="J214" s="2">
        <v>0</v>
      </c>
    </row>
    <row r="215" spans="1:10">
      <c r="A215" t="s">
        <v>654</v>
      </c>
      <c r="B215" t="s">
        <v>248</v>
      </c>
      <c r="C215" t="s">
        <v>246</v>
      </c>
      <c r="D215" t="s">
        <v>182</v>
      </c>
      <c r="E215" t="s">
        <v>207</v>
      </c>
      <c r="F215" s="2">
        <f>VLOOKUP($B215,'Tally TB'!$A$8:$D$230,4,0)</f>
        <v>211404804</v>
      </c>
      <c r="G215" s="2">
        <v>120651674</v>
      </c>
      <c r="H215" s="2">
        <v>329242266</v>
      </c>
      <c r="I215" s="2">
        <v>76888465</v>
      </c>
      <c r="J215" s="2">
        <v>0</v>
      </c>
    </row>
    <row r="216" spans="1:10">
      <c r="A216" t="s">
        <v>655</v>
      </c>
      <c r="B216" t="s">
        <v>249</v>
      </c>
      <c r="C216" t="s">
        <v>250</v>
      </c>
      <c r="D216" t="s">
        <v>182</v>
      </c>
      <c r="E216" t="s">
        <v>207</v>
      </c>
      <c r="F216" s="2">
        <f>VLOOKUP($B216,'Tally TB'!$A$8:$D$230,4,0)</f>
        <v>20909227337</v>
      </c>
      <c r="G216" s="2">
        <v>12712203760</v>
      </c>
      <c r="H216" s="2">
        <v>20180320472</v>
      </c>
      <c r="I216" s="2">
        <v>9570720010</v>
      </c>
      <c r="J216" s="2">
        <v>0</v>
      </c>
    </row>
    <row r="217" spans="1:10">
      <c r="A217" t="s">
        <v>656</v>
      </c>
      <c r="B217" t="s">
        <v>251</v>
      </c>
      <c r="C217" t="s">
        <v>227</v>
      </c>
      <c r="D217" t="s">
        <v>182</v>
      </c>
      <c r="E217" t="s">
        <v>207</v>
      </c>
      <c r="F217" s="2">
        <f>VLOOKUP($B217,'Tally TB'!$A$8:$D$230,4,0)</f>
        <v>40848077</v>
      </c>
      <c r="G217" s="2">
        <v>52917435</v>
      </c>
      <c r="H217" s="2">
        <v>36996454</v>
      </c>
      <c r="I217" s="2">
        <v>30914390</v>
      </c>
      <c r="J217" s="2">
        <v>0</v>
      </c>
    </row>
    <row r="218" spans="1:10">
      <c r="A218" t="s">
        <v>657</v>
      </c>
      <c r="B218" t="s">
        <v>252</v>
      </c>
      <c r="C218" t="s">
        <v>181</v>
      </c>
      <c r="D218" t="s">
        <v>182</v>
      </c>
      <c r="E218" t="s">
        <v>183</v>
      </c>
      <c r="F218" s="2"/>
      <c r="G218" s="2">
        <v>0</v>
      </c>
      <c r="H218" s="2">
        <v>511553500</v>
      </c>
      <c r="I218" s="2">
        <v>639618050</v>
      </c>
      <c r="J218" s="2">
        <v>0</v>
      </c>
    </row>
    <row r="219" spans="1:10">
      <c r="A219" t="s">
        <v>658</v>
      </c>
      <c r="B219" t="s">
        <v>253</v>
      </c>
      <c r="C219" t="s">
        <v>227</v>
      </c>
      <c r="D219" t="s">
        <v>182</v>
      </c>
      <c r="E219" t="s">
        <v>207</v>
      </c>
      <c r="F219" s="2"/>
      <c r="G219" s="2">
        <v>0</v>
      </c>
      <c r="H219" s="2">
        <v>0</v>
      </c>
      <c r="I219" s="2">
        <v>141653312</v>
      </c>
      <c r="J219" s="2">
        <v>0</v>
      </c>
    </row>
    <row r="220" spans="1:10">
      <c r="A220" t="s">
        <v>659</v>
      </c>
      <c r="B220" t="s">
        <v>254</v>
      </c>
      <c r="C220" t="s">
        <v>244</v>
      </c>
      <c r="D220" t="s">
        <v>182</v>
      </c>
      <c r="E220" t="s">
        <v>207</v>
      </c>
      <c r="F220" s="2">
        <f>VLOOKUP($B220,'Tally TB'!$A$8:$D$230,4,0)</f>
        <v>5354900</v>
      </c>
      <c r="G220" s="2">
        <v>4020000</v>
      </c>
      <c r="H220" s="2">
        <v>14986000</v>
      </c>
      <c r="I220" s="2">
        <v>3767000</v>
      </c>
      <c r="J220" s="2">
        <v>0</v>
      </c>
    </row>
    <row r="221" spans="1:10">
      <c r="A221" t="s">
        <v>660</v>
      </c>
      <c r="B221" t="s">
        <v>255</v>
      </c>
      <c r="C221" t="s">
        <v>227</v>
      </c>
      <c r="D221" t="s">
        <v>182</v>
      </c>
      <c r="E221" t="s">
        <v>207</v>
      </c>
      <c r="F221" s="2"/>
      <c r="G221" s="2">
        <v>0</v>
      </c>
      <c r="H221" s="2">
        <v>3006000</v>
      </c>
      <c r="I221" s="2">
        <v>5426000</v>
      </c>
      <c r="J221" s="2">
        <v>0</v>
      </c>
    </row>
    <row r="222" spans="1:10">
      <c r="A222" t="s">
        <v>661</v>
      </c>
      <c r="B222" t="s">
        <v>258</v>
      </c>
      <c r="C222" t="s">
        <v>259</v>
      </c>
      <c r="D222" t="s">
        <v>182</v>
      </c>
      <c r="E222" t="s">
        <v>260</v>
      </c>
      <c r="F222" s="2"/>
      <c r="G222" s="2">
        <v>-6573368</v>
      </c>
      <c r="H222" s="2">
        <v>-21547850</v>
      </c>
      <c r="I222" s="2">
        <v>-647188</v>
      </c>
      <c r="J222" s="2">
        <v>0</v>
      </c>
    </row>
    <row r="223" spans="1:10">
      <c r="A223" t="s">
        <v>662</v>
      </c>
      <c r="B223" t="s">
        <v>261</v>
      </c>
      <c r="C223" t="s">
        <v>262</v>
      </c>
      <c r="D223" t="s">
        <v>182</v>
      </c>
      <c r="E223" t="s">
        <v>260</v>
      </c>
      <c r="F223" s="2">
        <f>VLOOKUP($B223,'Tally TB'!$A$8:$D$230,4,0)</f>
        <v>-49623527</v>
      </c>
      <c r="G223" s="2">
        <v>-9362443</v>
      </c>
      <c r="H223" s="2">
        <v>-9085925</v>
      </c>
      <c r="I223" s="2">
        <v>-8304095</v>
      </c>
      <c r="J223" s="2">
        <v>0</v>
      </c>
    </row>
    <row r="224" spans="1:10">
      <c r="A224" t="s">
        <v>663</v>
      </c>
      <c r="B224" t="s">
        <v>263</v>
      </c>
      <c r="C224" t="s">
        <v>264</v>
      </c>
      <c r="D224" t="s">
        <v>182</v>
      </c>
      <c r="E224" t="s">
        <v>260</v>
      </c>
      <c r="F224" s="2"/>
      <c r="G224" s="2">
        <v>0</v>
      </c>
      <c r="H224" s="2">
        <v>0</v>
      </c>
      <c r="I224" s="2">
        <v>-196544</v>
      </c>
      <c r="J224" s="2">
        <v>0</v>
      </c>
    </row>
    <row r="225" spans="1:10">
      <c r="A225" t="s">
        <v>664</v>
      </c>
      <c r="B225" t="s">
        <v>265</v>
      </c>
      <c r="C225" t="s">
        <v>266</v>
      </c>
      <c r="D225" t="s">
        <v>182</v>
      </c>
      <c r="E225" t="s">
        <v>267</v>
      </c>
      <c r="F225" s="2"/>
      <c r="G225" s="2">
        <v>0</v>
      </c>
      <c r="H225" s="2">
        <v>0</v>
      </c>
      <c r="I225" s="2">
        <v>143265000</v>
      </c>
      <c r="J225" s="2">
        <v>0</v>
      </c>
    </row>
    <row r="226" spans="1:10">
      <c r="A226" t="s">
        <v>665</v>
      </c>
      <c r="B226" t="s">
        <v>268</v>
      </c>
      <c r="C226" t="s">
        <v>269</v>
      </c>
      <c r="D226" t="s">
        <v>182</v>
      </c>
      <c r="E226" t="s">
        <v>267</v>
      </c>
      <c r="F226" s="2"/>
      <c r="G226" s="2">
        <v>0</v>
      </c>
      <c r="H226" s="2">
        <v>0</v>
      </c>
      <c r="I226" s="2">
        <v>8270000</v>
      </c>
      <c r="J226" s="2">
        <v>0</v>
      </c>
    </row>
    <row r="227" spans="1:10">
      <c r="A227" t="s">
        <v>666</v>
      </c>
      <c r="B227" t="s">
        <v>270</v>
      </c>
      <c r="C227" t="s">
        <v>269</v>
      </c>
      <c r="D227" t="s">
        <v>182</v>
      </c>
      <c r="E227" t="s">
        <v>267</v>
      </c>
      <c r="F227" s="2">
        <f>VLOOKUP($B227,'Tally TB'!$A$8:$D$230,4,0)</f>
        <v>12088600</v>
      </c>
      <c r="G227" s="2">
        <v>7038300</v>
      </c>
      <c r="H227" s="2">
        <v>10226600</v>
      </c>
      <c r="I227" s="2">
        <v>10858000</v>
      </c>
      <c r="J227" s="2">
        <v>0</v>
      </c>
    </row>
    <row r="228" spans="1:10">
      <c r="A228" t="s">
        <v>667</v>
      </c>
      <c r="B228" t="s">
        <v>271</v>
      </c>
      <c r="C228" t="s">
        <v>272</v>
      </c>
      <c r="D228" t="s">
        <v>182</v>
      </c>
      <c r="E228" t="s">
        <v>267</v>
      </c>
      <c r="F228" s="2">
        <f>VLOOKUP($B228,'Tally TB'!$A$8:$D$230,4,0)</f>
        <v>101716008</v>
      </c>
      <c r="G228" s="2">
        <v>36183570</v>
      </c>
      <c r="H228" s="2">
        <v>62886067</v>
      </c>
      <c r="I228" s="2">
        <v>83599322</v>
      </c>
      <c r="J228" s="2">
        <v>0</v>
      </c>
    </row>
    <row r="229" spans="1:10">
      <c r="A229" t="s">
        <v>668</v>
      </c>
      <c r="B229" t="s">
        <v>273</v>
      </c>
      <c r="C229" t="s">
        <v>274</v>
      </c>
      <c r="D229" t="s">
        <v>182</v>
      </c>
      <c r="E229" t="s">
        <v>267</v>
      </c>
      <c r="F229" s="2">
        <f>VLOOKUP($B229,'Tally TB'!$A$8:$D$230,4,0)</f>
        <v>1114433111</v>
      </c>
      <c r="G229" s="2">
        <v>411819639</v>
      </c>
      <c r="H229" s="2">
        <v>733129236</v>
      </c>
      <c r="I229" s="2">
        <v>641728135</v>
      </c>
      <c r="J229" s="2">
        <v>0</v>
      </c>
    </row>
    <row r="230" spans="1:10">
      <c r="A230" t="s">
        <v>669</v>
      </c>
      <c r="B230" t="s">
        <v>275</v>
      </c>
      <c r="C230" t="s">
        <v>266</v>
      </c>
      <c r="D230" t="s">
        <v>182</v>
      </c>
      <c r="E230" t="s">
        <v>267</v>
      </c>
      <c r="F230" s="2">
        <f>VLOOKUP($B230,'Tally TB'!$A$8:$D$230,4,0)</f>
        <v>240042448</v>
      </c>
      <c r="G230" s="2">
        <v>192453031</v>
      </c>
      <c r="H230" s="2">
        <v>317048744</v>
      </c>
      <c r="I230" s="2">
        <v>18691271</v>
      </c>
      <c r="J230" s="2">
        <v>0</v>
      </c>
    </row>
    <row r="231" spans="1:10">
      <c r="A231" t="s">
        <v>670</v>
      </c>
      <c r="B231" t="s">
        <v>276</v>
      </c>
      <c r="C231" t="s">
        <v>266</v>
      </c>
      <c r="D231" t="s">
        <v>182</v>
      </c>
      <c r="E231" t="s">
        <v>267</v>
      </c>
      <c r="F231" s="2"/>
      <c r="G231" s="2">
        <v>0</v>
      </c>
      <c r="H231" s="2">
        <v>0</v>
      </c>
      <c r="I231" s="2">
        <v>8344400</v>
      </c>
      <c r="J231" s="2">
        <v>0</v>
      </c>
    </row>
    <row r="232" spans="1:10">
      <c r="A232" t="s">
        <v>671</v>
      </c>
      <c r="B232" t="s">
        <v>277</v>
      </c>
      <c r="C232" t="s">
        <v>278</v>
      </c>
      <c r="D232" t="s">
        <v>182</v>
      </c>
      <c r="E232" t="s">
        <v>267</v>
      </c>
      <c r="F232" s="2">
        <f>VLOOKUP($B232,'Tally TB'!$A$8:$D$230,4,0)</f>
        <v>18278843</v>
      </c>
      <c r="G232" s="2">
        <v>6400600</v>
      </c>
      <c r="H232" s="2">
        <v>34765992</v>
      </c>
      <c r="I232" s="2">
        <v>12512268</v>
      </c>
      <c r="J232" s="2">
        <v>0</v>
      </c>
    </row>
    <row r="233" spans="1:10">
      <c r="A233" t="s">
        <v>672</v>
      </c>
      <c r="B233" t="s">
        <v>279</v>
      </c>
      <c r="C233" t="s">
        <v>280</v>
      </c>
      <c r="D233" t="s">
        <v>182</v>
      </c>
      <c r="E233" t="s">
        <v>267</v>
      </c>
      <c r="F233" s="2"/>
      <c r="G233" s="2">
        <v>0</v>
      </c>
      <c r="H233" s="2">
        <v>10353000</v>
      </c>
      <c r="I233" s="2">
        <v>0</v>
      </c>
      <c r="J233" s="2">
        <v>0</v>
      </c>
    </row>
    <row r="234" spans="1:10">
      <c r="A234" t="s">
        <v>673</v>
      </c>
      <c r="B234" t="s">
        <v>281</v>
      </c>
      <c r="C234" t="s">
        <v>282</v>
      </c>
      <c r="D234" t="s">
        <v>182</v>
      </c>
      <c r="E234" t="s">
        <v>267</v>
      </c>
      <c r="F234" s="2">
        <f>VLOOKUP($B234,'Tally TB'!$A$8:$D$230,4,0)</f>
        <v>27527025</v>
      </c>
      <c r="G234" s="2">
        <v>24584365</v>
      </c>
      <c r="H234" s="2">
        <v>27503475</v>
      </c>
      <c r="I234" s="2">
        <v>5000000</v>
      </c>
      <c r="J234" s="2">
        <v>0</v>
      </c>
    </row>
    <row r="235" spans="1:10">
      <c r="A235" t="s">
        <v>674</v>
      </c>
      <c r="B235" t="s">
        <v>283</v>
      </c>
      <c r="C235" t="s">
        <v>284</v>
      </c>
      <c r="D235" t="s">
        <v>182</v>
      </c>
      <c r="E235" t="s">
        <v>267</v>
      </c>
      <c r="F235" s="2"/>
      <c r="G235" s="2">
        <v>34093651</v>
      </c>
      <c r="H235" s="2">
        <v>10394000</v>
      </c>
      <c r="I235" s="2">
        <v>34865630</v>
      </c>
      <c r="J235" s="2">
        <v>0</v>
      </c>
    </row>
    <row r="236" spans="1:10">
      <c r="A236" t="s">
        <v>675</v>
      </c>
      <c r="B236" t="s">
        <v>285</v>
      </c>
      <c r="C236" t="s">
        <v>286</v>
      </c>
      <c r="D236" t="s">
        <v>182</v>
      </c>
      <c r="E236" t="s">
        <v>267</v>
      </c>
      <c r="F236" s="2">
        <f>VLOOKUP($B236,'Tally TB'!$A$8:$D$230,4,0)</f>
        <v>29398925</v>
      </c>
      <c r="G236" s="2">
        <v>11302831</v>
      </c>
      <c r="H236" s="2">
        <v>21362717</v>
      </c>
      <c r="I236" s="2">
        <v>17718026</v>
      </c>
      <c r="J236" s="2">
        <v>0</v>
      </c>
    </row>
    <row r="237" spans="1:10">
      <c r="A237" t="s">
        <v>676</v>
      </c>
      <c r="B237" t="s">
        <v>287</v>
      </c>
      <c r="C237" t="s">
        <v>266</v>
      </c>
      <c r="D237" t="s">
        <v>182</v>
      </c>
      <c r="E237" t="s">
        <v>267</v>
      </c>
      <c r="F237" s="2"/>
      <c r="G237" s="2">
        <v>0</v>
      </c>
      <c r="H237" s="2">
        <v>0</v>
      </c>
      <c r="I237" s="2">
        <v>5949500</v>
      </c>
      <c r="J237" s="2">
        <v>0</v>
      </c>
    </row>
    <row r="238" spans="1:10">
      <c r="A238" t="s">
        <v>677</v>
      </c>
      <c r="B238" t="s">
        <v>288</v>
      </c>
      <c r="C238" t="s">
        <v>289</v>
      </c>
      <c r="D238" t="s">
        <v>182</v>
      </c>
      <c r="E238" t="s">
        <v>267</v>
      </c>
      <c r="F238" s="2">
        <f>VLOOKUP($B238,'Tally TB'!$A$8:$D$230,4,0)</f>
        <v>1686000</v>
      </c>
      <c r="G238" s="2">
        <v>17556261</v>
      </c>
      <c r="H238" s="2">
        <v>29174081</v>
      </c>
      <c r="I238" s="2">
        <v>39300030</v>
      </c>
      <c r="J238" s="2">
        <v>0</v>
      </c>
    </row>
    <row r="239" spans="1:10">
      <c r="A239" t="s">
        <v>678</v>
      </c>
      <c r="B239" t="s">
        <v>290</v>
      </c>
      <c r="C239" t="s">
        <v>291</v>
      </c>
      <c r="D239" t="s">
        <v>182</v>
      </c>
      <c r="E239" t="s">
        <v>267</v>
      </c>
      <c r="F239" s="2">
        <f>VLOOKUP($B239,'Tally TB'!$A$8:$D$230,4,0)</f>
        <v>3024900</v>
      </c>
      <c r="G239" s="2">
        <v>17106483</v>
      </c>
      <c r="H239" s="2">
        <v>10450000</v>
      </c>
      <c r="I239" s="2">
        <v>27157894</v>
      </c>
      <c r="J239" s="2">
        <v>0</v>
      </c>
    </row>
    <row r="240" spans="1:10">
      <c r="A240" t="s">
        <v>679</v>
      </c>
      <c r="B240" t="s">
        <v>425</v>
      </c>
      <c r="D240" t="s">
        <v>182</v>
      </c>
      <c r="E240" t="s">
        <v>267</v>
      </c>
      <c r="F240" s="2">
        <f>VLOOKUP($B240,'Tally TB'!$A$8:$D$230,4,0)</f>
        <v>2930000</v>
      </c>
    </row>
    <row r="241" spans="1:10">
      <c r="A241" t="s">
        <v>680</v>
      </c>
      <c r="B241" t="s">
        <v>292</v>
      </c>
      <c r="C241" t="s">
        <v>293</v>
      </c>
      <c r="D241" t="s">
        <v>182</v>
      </c>
      <c r="E241" t="s">
        <v>267</v>
      </c>
      <c r="F241" s="2">
        <f>VLOOKUP($B241,'Tally TB'!$A$8:$D$230,4,0)</f>
        <v>16348136</v>
      </c>
      <c r="G241" s="2">
        <v>4823047</v>
      </c>
      <c r="H241" s="2">
        <v>17471132</v>
      </c>
      <c r="I241" s="2">
        <v>15890592</v>
      </c>
      <c r="J241" s="2">
        <v>0</v>
      </c>
    </row>
    <row r="242" spans="1:10">
      <c r="A242" t="s">
        <v>681</v>
      </c>
      <c r="B242" t="s">
        <v>426</v>
      </c>
      <c r="D242" t="s">
        <v>182</v>
      </c>
      <c r="E242" t="s">
        <v>267</v>
      </c>
      <c r="F242" s="2">
        <f>VLOOKUP($B242,'Tally TB'!$A$8:$D$230,4,0)</f>
        <v>50000000</v>
      </c>
    </row>
    <row r="243" spans="1:10">
      <c r="A243" t="s">
        <v>682</v>
      </c>
      <c r="B243" t="s">
        <v>427</v>
      </c>
      <c r="C243" t="s">
        <v>294</v>
      </c>
      <c r="D243" t="s">
        <v>182</v>
      </c>
      <c r="E243" t="s">
        <v>267</v>
      </c>
      <c r="F243" s="2">
        <f>VLOOKUP($B243,'Tally TB'!$A$8:$D$230,4,0)</f>
        <v>15915620</v>
      </c>
      <c r="G243" s="2">
        <v>11998742</v>
      </c>
      <c r="H243" s="2">
        <v>16991425</v>
      </c>
      <c r="I243" s="2">
        <v>8671166</v>
      </c>
      <c r="J243" s="2">
        <v>0</v>
      </c>
    </row>
    <row r="244" spans="1:10">
      <c r="A244" t="s">
        <v>683</v>
      </c>
      <c r="B244" t="s">
        <v>295</v>
      </c>
      <c r="C244" t="s">
        <v>266</v>
      </c>
      <c r="D244" t="s">
        <v>182</v>
      </c>
      <c r="E244" t="s">
        <v>267</v>
      </c>
      <c r="F244" s="2">
        <f>VLOOKUP($B244,'Tally TB'!$A$8:$D$230,4,0)</f>
        <v>80434963</v>
      </c>
      <c r="G244" s="2">
        <v>47461777</v>
      </c>
      <c r="H244" s="2">
        <v>80991818</v>
      </c>
      <c r="I244" s="2">
        <v>83225980</v>
      </c>
      <c r="J244" s="2">
        <v>0</v>
      </c>
    </row>
    <row r="245" spans="1:10">
      <c r="A245" t="s">
        <v>684</v>
      </c>
      <c r="B245" t="s">
        <v>296</v>
      </c>
      <c r="C245" t="s">
        <v>266</v>
      </c>
      <c r="D245" t="s">
        <v>182</v>
      </c>
      <c r="E245" t="s">
        <v>267</v>
      </c>
      <c r="F245" s="2">
        <f>VLOOKUP($B245,'Tally TB'!$A$8:$D$230,4,0)</f>
        <v>18000000</v>
      </c>
      <c r="G245" s="2">
        <v>11800000</v>
      </c>
      <c r="H245" s="2">
        <v>24450000</v>
      </c>
      <c r="I245" s="2">
        <v>22471000</v>
      </c>
      <c r="J245" s="2">
        <v>0</v>
      </c>
    </row>
    <row r="246" spans="1:10">
      <c r="A246" t="s">
        <v>685</v>
      </c>
      <c r="B246" t="s">
        <v>297</v>
      </c>
      <c r="C246" t="s">
        <v>286</v>
      </c>
      <c r="D246" t="s">
        <v>182</v>
      </c>
      <c r="E246" t="s">
        <v>267</v>
      </c>
      <c r="F246" s="2">
        <f>VLOOKUP($B246,'Tally TB'!$A$8:$D$230,4,0)</f>
        <v>26862000</v>
      </c>
      <c r="G246" s="2">
        <v>12078000</v>
      </c>
      <c r="H246" s="2">
        <v>18799000</v>
      </c>
      <c r="I246" s="2">
        <v>39674200</v>
      </c>
      <c r="J246" s="2">
        <v>0</v>
      </c>
    </row>
    <row r="247" spans="1:10">
      <c r="A247" t="s">
        <v>686</v>
      </c>
      <c r="B247" t="s">
        <v>298</v>
      </c>
      <c r="C247" t="s">
        <v>299</v>
      </c>
      <c r="D247" t="s">
        <v>182</v>
      </c>
      <c r="E247" t="s">
        <v>267</v>
      </c>
      <c r="F247" s="2">
        <f>VLOOKUP($B247,'Tally TB'!$A$8:$D$230,4,0)</f>
        <v>32758228</v>
      </c>
      <c r="G247" s="2">
        <v>12832693</v>
      </c>
      <c r="H247" s="2">
        <v>79435921</v>
      </c>
      <c r="I247" s="2">
        <v>8730600</v>
      </c>
      <c r="J247" s="2">
        <v>0</v>
      </c>
    </row>
    <row r="248" spans="1:10">
      <c r="A248" t="s">
        <v>687</v>
      </c>
      <c r="B248" t="s">
        <v>300</v>
      </c>
      <c r="C248" t="s">
        <v>301</v>
      </c>
      <c r="D248" t="s">
        <v>182</v>
      </c>
      <c r="E248" t="s">
        <v>267</v>
      </c>
      <c r="F248" s="2">
        <f>VLOOKUP($B248,'Tally TB'!$A$8:$D$230,4,0)</f>
        <v>66110215</v>
      </c>
      <c r="G248" s="2">
        <v>47587878</v>
      </c>
      <c r="H248" s="2">
        <v>118583032</v>
      </c>
      <c r="I248" s="2">
        <v>88015621</v>
      </c>
      <c r="J248" s="2">
        <v>0</v>
      </c>
    </row>
    <row r="249" spans="1:10">
      <c r="A249" t="s">
        <v>688</v>
      </c>
      <c r="B249" t="s">
        <v>302</v>
      </c>
      <c r="C249" t="s">
        <v>303</v>
      </c>
      <c r="D249" t="s">
        <v>182</v>
      </c>
      <c r="E249" t="s">
        <v>267</v>
      </c>
      <c r="F249" s="2">
        <f>VLOOKUP($B249,'Tally TB'!$A$8:$D$230,4,0)</f>
        <v>116256302</v>
      </c>
      <c r="G249" s="2">
        <v>100814977</v>
      </c>
      <c r="H249" s="2">
        <v>24845666</v>
      </c>
      <c r="I249" s="2">
        <v>114925845</v>
      </c>
      <c r="J249" s="2">
        <v>0</v>
      </c>
    </row>
    <row r="250" spans="1:10">
      <c r="A250" t="s">
        <v>689</v>
      </c>
      <c r="B250" t="s">
        <v>304</v>
      </c>
      <c r="C250" t="s">
        <v>305</v>
      </c>
      <c r="D250" t="s">
        <v>182</v>
      </c>
      <c r="E250" t="s">
        <v>267</v>
      </c>
      <c r="F250" s="2">
        <f>VLOOKUP($B250,'Tally TB'!$A$8:$D$230,4,0)</f>
        <v>39063665</v>
      </c>
      <c r="G250" s="2">
        <v>34857819</v>
      </c>
      <c r="H250" s="2">
        <v>65000678</v>
      </c>
      <c r="I250" s="2">
        <v>30644000</v>
      </c>
      <c r="J250" s="2">
        <v>0</v>
      </c>
    </row>
    <row r="251" spans="1:10">
      <c r="A251" t="s">
        <v>690</v>
      </c>
      <c r="B251" t="s">
        <v>306</v>
      </c>
      <c r="C251" t="s">
        <v>307</v>
      </c>
      <c r="D251" t="s">
        <v>182</v>
      </c>
      <c r="E251" t="s">
        <v>267</v>
      </c>
      <c r="F251" s="2">
        <f>VLOOKUP($B251,'Tally TB'!$A$8:$D$230,4,0)</f>
        <v>11474576</v>
      </c>
      <c r="G251" s="2">
        <v>19385288</v>
      </c>
      <c r="H251" s="2">
        <v>147443761</v>
      </c>
      <c r="I251" s="2">
        <v>128728813</v>
      </c>
      <c r="J251" s="2">
        <v>0</v>
      </c>
    </row>
    <row r="252" spans="1:10">
      <c r="A252" t="s">
        <v>691</v>
      </c>
      <c r="B252" t="s">
        <v>308</v>
      </c>
      <c r="C252" t="s">
        <v>309</v>
      </c>
      <c r="D252" t="s">
        <v>182</v>
      </c>
      <c r="E252" t="s">
        <v>267</v>
      </c>
      <c r="F252" s="2">
        <f>VLOOKUP($B252,'Tally TB'!$A$8:$D$230,4,0)</f>
        <v>331276114</v>
      </c>
      <c r="G252" s="2">
        <v>184847200</v>
      </c>
      <c r="H252" s="2">
        <v>305970200</v>
      </c>
      <c r="I252" s="2">
        <v>685800</v>
      </c>
      <c r="J252" s="2">
        <v>0</v>
      </c>
    </row>
    <row r="253" spans="1:10">
      <c r="A253" t="s">
        <v>692</v>
      </c>
      <c r="B253" t="s">
        <v>310</v>
      </c>
      <c r="C253" t="s">
        <v>311</v>
      </c>
      <c r="D253" t="s">
        <v>182</v>
      </c>
      <c r="E253" t="s">
        <v>267</v>
      </c>
      <c r="F253" s="2">
        <f>VLOOKUP($B253,'Tally TB'!$A$8:$D$230,4,0)</f>
        <v>76392200</v>
      </c>
      <c r="G253" s="2">
        <v>23780900</v>
      </c>
      <c r="H253" s="2">
        <v>35275200</v>
      </c>
      <c r="I253" s="2">
        <v>43995150</v>
      </c>
      <c r="J253" s="2">
        <v>0</v>
      </c>
    </row>
    <row r="254" spans="1:10">
      <c r="A254" t="s">
        <v>693</v>
      </c>
      <c r="B254" t="s">
        <v>312</v>
      </c>
      <c r="C254" t="s">
        <v>299</v>
      </c>
      <c r="D254" t="s">
        <v>182</v>
      </c>
      <c r="E254" t="s">
        <v>267</v>
      </c>
      <c r="F254" s="2">
        <f>VLOOKUP($B254,'Tally TB'!$A$8:$D$230,4,0)</f>
        <v>39015350</v>
      </c>
      <c r="G254" s="2">
        <v>154174099</v>
      </c>
      <c r="H254" s="2">
        <v>242261066</v>
      </c>
      <c r="I254" s="2">
        <v>456603195</v>
      </c>
      <c r="J254" s="2">
        <v>0</v>
      </c>
    </row>
    <row r="255" spans="1:10">
      <c r="A255" t="s">
        <v>694</v>
      </c>
      <c r="B255" t="s">
        <v>313</v>
      </c>
      <c r="C255" t="s">
        <v>314</v>
      </c>
      <c r="D255" t="s">
        <v>182</v>
      </c>
      <c r="E255" t="s">
        <v>267</v>
      </c>
      <c r="F255" s="2">
        <f>VLOOKUP($B255,'Tally TB'!$A$8:$D$230,4,0)</f>
        <v>1229000</v>
      </c>
      <c r="G255" s="2">
        <v>1624000</v>
      </c>
      <c r="H255" s="2">
        <v>390000</v>
      </c>
      <c r="I255" s="2">
        <v>2328600</v>
      </c>
      <c r="J255" s="2">
        <v>0</v>
      </c>
    </row>
    <row r="256" spans="1:10">
      <c r="A256" t="s">
        <v>695</v>
      </c>
      <c r="B256" t="s">
        <v>423</v>
      </c>
      <c r="D256" t="s">
        <v>182</v>
      </c>
      <c r="E256" t="s">
        <v>267</v>
      </c>
      <c r="F256" s="2">
        <f>VLOOKUP($B256,'Tally TB'!$A$8:$D$230,4,0)</f>
        <v>87487102</v>
      </c>
    </row>
    <row r="257" spans="1:10">
      <c r="A257" t="s">
        <v>696</v>
      </c>
      <c r="B257" t="s">
        <v>424</v>
      </c>
      <c r="D257" t="s">
        <v>182</v>
      </c>
      <c r="E257" t="s">
        <v>267</v>
      </c>
      <c r="F257" s="2">
        <f>VLOOKUP($B257,'Tally TB'!$A$8:$D$230,4,0)</f>
        <v>33161105</v>
      </c>
    </row>
    <row r="258" spans="1:10">
      <c r="A258" t="s">
        <v>697</v>
      </c>
      <c r="B258" t="s">
        <v>430</v>
      </c>
      <c r="C258" t="s">
        <v>314</v>
      </c>
      <c r="D258" t="s">
        <v>182</v>
      </c>
      <c r="E258" t="s">
        <v>267</v>
      </c>
      <c r="F258" s="2">
        <f>VLOOKUP($B258,'Tally TB'!$A$8:$D$230,4,0)</f>
        <v>143702498</v>
      </c>
      <c r="G258" s="2">
        <v>64466504</v>
      </c>
      <c r="H258" s="2">
        <v>127679736</v>
      </c>
      <c r="I258" s="2">
        <v>89616748</v>
      </c>
      <c r="J258" s="2">
        <v>0</v>
      </c>
    </row>
    <row r="259" spans="1:10">
      <c r="A259" t="s">
        <v>698</v>
      </c>
      <c r="B259" t="s">
        <v>315</v>
      </c>
      <c r="C259" t="s">
        <v>314</v>
      </c>
      <c r="D259" t="s">
        <v>182</v>
      </c>
      <c r="E259" t="s">
        <v>267</v>
      </c>
      <c r="F259" s="2">
        <f>VLOOKUP($B259,'Tally TB'!$A$8:$D$230,4,0)</f>
        <v>38162078</v>
      </c>
      <c r="G259" s="2">
        <v>15287881</v>
      </c>
      <c r="H259" s="2">
        <v>38773727</v>
      </c>
      <c r="I259" s="2">
        <v>34194526</v>
      </c>
      <c r="J259" s="2">
        <v>0</v>
      </c>
    </row>
    <row r="260" spans="1:10">
      <c r="A260" t="s">
        <v>699</v>
      </c>
      <c r="B260" t="s">
        <v>431</v>
      </c>
      <c r="C260" t="s">
        <v>314</v>
      </c>
      <c r="D260" t="s">
        <v>182</v>
      </c>
      <c r="E260" t="s">
        <v>267</v>
      </c>
      <c r="F260" s="2">
        <f>VLOOKUP($B260,'Tally TB'!$A$8:$D$230,4,0)</f>
        <v>294025</v>
      </c>
      <c r="G260" s="2">
        <v>160000</v>
      </c>
      <c r="H260" s="2">
        <v>581000</v>
      </c>
      <c r="I260" s="2">
        <v>0</v>
      </c>
      <c r="J260" s="2">
        <v>0</v>
      </c>
    </row>
    <row r="261" spans="1:10">
      <c r="A261" t="s">
        <v>700</v>
      </c>
      <c r="B261" t="s">
        <v>316</v>
      </c>
      <c r="C261" t="s">
        <v>314</v>
      </c>
      <c r="D261" t="s">
        <v>182</v>
      </c>
      <c r="E261" t="s">
        <v>267</v>
      </c>
      <c r="F261" s="2"/>
      <c r="G261" s="2">
        <v>0</v>
      </c>
      <c r="H261" s="2">
        <v>284000</v>
      </c>
      <c r="I261" s="2">
        <v>0</v>
      </c>
      <c r="J261" s="2">
        <v>0</v>
      </c>
    </row>
    <row r="262" spans="1:10">
      <c r="A262" t="s">
        <v>701</v>
      </c>
      <c r="B262" t="s">
        <v>429</v>
      </c>
      <c r="D262" t="s">
        <v>182</v>
      </c>
      <c r="E262" t="s">
        <v>267</v>
      </c>
      <c r="F262" s="2">
        <f>VLOOKUP($B262,'Tally TB'!$A$8:$D$230,4,0)</f>
        <v>17758244</v>
      </c>
    </row>
    <row r="263" spans="1:10">
      <c r="A263" t="s">
        <v>702</v>
      </c>
      <c r="B263" t="s">
        <v>317</v>
      </c>
      <c r="C263" t="s">
        <v>318</v>
      </c>
      <c r="D263" t="s">
        <v>182</v>
      </c>
      <c r="E263" t="s">
        <v>267</v>
      </c>
      <c r="F263" s="2">
        <f>VLOOKUP($B263,'Tally TB'!$A$8:$D$230,4,0)</f>
        <v>26400000</v>
      </c>
      <c r="G263" s="2">
        <v>37200000</v>
      </c>
      <c r="H263" s="2">
        <v>97569500</v>
      </c>
      <c r="I263" s="2">
        <v>36863236</v>
      </c>
      <c r="J263" s="2">
        <v>0</v>
      </c>
    </row>
    <row r="264" spans="1:10">
      <c r="A264" t="s">
        <v>703</v>
      </c>
      <c r="B264" t="s">
        <v>319</v>
      </c>
      <c r="C264" t="s">
        <v>293</v>
      </c>
      <c r="D264" t="s">
        <v>182</v>
      </c>
      <c r="E264" t="s">
        <v>267</v>
      </c>
      <c r="F264" s="2">
        <f>VLOOKUP($B264,'Tally TB'!$A$8:$D$230,4,0)</f>
        <v>5701413</v>
      </c>
      <c r="G264" s="2">
        <v>1477564</v>
      </c>
      <c r="H264" s="2">
        <v>2011008</v>
      </c>
      <c r="I264" s="2">
        <v>10369000</v>
      </c>
      <c r="J264" s="2">
        <v>0</v>
      </c>
    </row>
    <row r="265" spans="1:10">
      <c r="A265" t="s">
        <v>704</v>
      </c>
      <c r="B265" t="s">
        <v>320</v>
      </c>
      <c r="C265" t="s">
        <v>321</v>
      </c>
      <c r="D265" t="s">
        <v>182</v>
      </c>
      <c r="E265" t="s">
        <v>267</v>
      </c>
      <c r="F265" s="2">
        <f>VLOOKUP($B265,'Tally TB'!$A$8:$D$230,4,0)-448</f>
        <v>-97003</v>
      </c>
      <c r="G265" s="2">
        <v>60179</v>
      </c>
      <c r="H265" s="2">
        <v>36026</v>
      </c>
      <c r="I265" s="2">
        <v>641878</v>
      </c>
      <c r="J265" s="2">
        <v>0</v>
      </c>
    </row>
    <row r="266" spans="1:10">
      <c r="A266" t="s">
        <v>705</v>
      </c>
      <c r="B266" t="s">
        <v>329</v>
      </c>
      <c r="C266" t="s">
        <v>330</v>
      </c>
      <c r="D266" t="s">
        <v>182</v>
      </c>
      <c r="E266" t="s">
        <v>267</v>
      </c>
      <c r="F266" s="2">
        <f>VLOOKUP($B266,'Tally TB'!$A$8:$D$230,4,0)</f>
        <v>17396042</v>
      </c>
      <c r="G266" s="2">
        <v>6626339</v>
      </c>
      <c r="H266" s="2">
        <v>18998732</v>
      </c>
      <c r="I266" s="2">
        <v>4162457</v>
      </c>
      <c r="J266" s="2">
        <v>0</v>
      </c>
    </row>
    <row r="267" spans="1:10">
      <c r="A267" t="s">
        <v>706</v>
      </c>
      <c r="B267" t="s">
        <v>422</v>
      </c>
      <c r="C267" t="s">
        <v>256</v>
      </c>
      <c r="D267" t="s">
        <v>182</v>
      </c>
      <c r="E267" t="s">
        <v>257</v>
      </c>
      <c r="F267" s="2">
        <f>VLOOKUP($B267,'Tally TB'!$A$8:$D$230,4,0)</f>
        <v>1879780046</v>
      </c>
      <c r="G267" s="2">
        <v>226987995</v>
      </c>
      <c r="H267" s="2">
        <v>473811955</v>
      </c>
      <c r="I267" s="2">
        <v>419003487</v>
      </c>
      <c r="J267" s="2">
        <v>0</v>
      </c>
    </row>
    <row r="268" spans="1:10">
      <c r="A268" t="s">
        <v>707</v>
      </c>
      <c r="B268" t="s">
        <v>331</v>
      </c>
      <c r="C268" t="s">
        <v>332</v>
      </c>
      <c r="D268" t="s">
        <v>182</v>
      </c>
      <c r="E268" t="s">
        <v>257</v>
      </c>
      <c r="F268" s="2"/>
      <c r="G268" s="2">
        <v>725461930</v>
      </c>
      <c r="H268" s="2">
        <v>1554743168</v>
      </c>
      <c r="I268" s="2">
        <v>1592606895</v>
      </c>
      <c r="J268" s="2">
        <v>0</v>
      </c>
    </row>
    <row r="269" spans="1:10">
      <c r="A269" t="s">
        <v>708</v>
      </c>
      <c r="B269" t="s">
        <v>333</v>
      </c>
      <c r="C269" t="s">
        <v>334</v>
      </c>
      <c r="D269" t="s">
        <v>182</v>
      </c>
      <c r="E269" t="s">
        <v>267</v>
      </c>
      <c r="F269" s="2"/>
      <c r="G269" s="2">
        <v>79320179</v>
      </c>
      <c r="H269" s="2">
        <v>310771174</v>
      </c>
      <c r="I269" s="2">
        <v>944892</v>
      </c>
      <c r="J269" s="2">
        <v>0</v>
      </c>
    </row>
    <row r="270" spans="1:10">
      <c r="A270" t="s">
        <v>709</v>
      </c>
      <c r="B270" t="s">
        <v>338</v>
      </c>
      <c r="C270" t="s">
        <v>266</v>
      </c>
      <c r="D270" t="s">
        <v>182</v>
      </c>
      <c r="E270" t="s">
        <v>267</v>
      </c>
      <c r="F270" s="2"/>
      <c r="G270" s="2">
        <v>0</v>
      </c>
      <c r="H270" s="2">
        <v>0</v>
      </c>
      <c r="I270" s="2">
        <v>7253830</v>
      </c>
      <c r="J270" s="2">
        <v>0</v>
      </c>
    </row>
    <row r="271" spans="1:10">
      <c r="A271" t="s">
        <v>710</v>
      </c>
      <c r="B271" t="s">
        <v>339</v>
      </c>
      <c r="C271" t="s">
        <v>293</v>
      </c>
      <c r="D271" t="s">
        <v>182</v>
      </c>
      <c r="E271" t="s">
        <v>267</v>
      </c>
      <c r="F271" s="2"/>
      <c r="G271" s="2">
        <v>86000</v>
      </c>
      <c r="H271" s="2">
        <v>273290</v>
      </c>
      <c r="I271" s="2">
        <v>5630725</v>
      </c>
      <c r="J271" s="2">
        <v>0</v>
      </c>
    </row>
    <row r="272" spans="1:10">
      <c r="A272" t="s">
        <v>711</v>
      </c>
      <c r="B272" t="s">
        <v>340</v>
      </c>
      <c r="C272" t="s">
        <v>293</v>
      </c>
      <c r="D272" t="s">
        <v>182</v>
      </c>
      <c r="E272" t="s">
        <v>267</v>
      </c>
      <c r="F272" s="2"/>
      <c r="G272" s="2">
        <v>0</v>
      </c>
      <c r="H272" s="2">
        <v>0</v>
      </c>
      <c r="I272" s="2">
        <v>289000</v>
      </c>
      <c r="J272" s="2">
        <v>0</v>
      </c>
    </row>
    <row r="273" spans="1:10">
      <c r="A273" t="s">
        <v>712</v>
      </c>
      <c r="B273" t="s">
        <v>341</v>
      </c>
      <c r="C273" t="s">
        <v>342</v>
      </c>
      <c r="D273" t="s">
        <v>182</v>
      </c>
      <c r="E273" t="s">
        <v>267</v>
      </c>
      <c r="F273" s="2"/>
      <c r="G273" s="2">
        <v>0</v>
      </c>
      <c r="H273" s="2">
        <v>0</v>
      </c>
      <c r="I273" s="2">
        <v>18000000</v>
      </c>
      <c r="J273" s="2">
        <v>0</v>
      </c>
    </row>
    <row r="274" spans="1:10">
      <c r="A274" t="s">
        <v>713</v>
      </c>
      <c r="B274" t="s">
        <v>343</v>
      </c>
      <c r="C274" t="s">
        <v>344</v>
      </c>
      <c r="D274" t="s">
        <v>182</v>
      </c>
      <c r="E274" t="s">
        <v>267</v>
      </c>
      <c r="F274" s="2">
        <f>VLOOKUP($B274,'Tally TB'!$A$8:$D$230,4,0)</f>
        <v>56987879</v>
      </c>
      <c r="G274" s="2">
        <v>16576271</v>
      </c>
      <c r="H274" s="2">
        <v>34681797</v>
      </c>
      <c r="I274" s="2">
        <v>44745763</v>
      </c>
      <c r="J274" s="2">
        <v>0</v>
      </c>
    </row>
    <row r="275" spans="1:10">
      <c r="A275" t="s">
        <v>714</v>
      </c>
      <c r="B275" t="s">
        <v>428</v>
      </c>
      <c r="C275" t="s">
        <v>345</v>
      </c>
      <c r="D275" t="s">
        <v>182</v>
      </c>
      <c r="E275" t="s">
        <v>267</v>
      </c>
      <c r="F275" s="2">
        <f>VLOOKUP($B275,'Tally TB'!$A$8:$D$230,4,0)</f>
        <v>0</v>
      </c>
      <c r="G275" s="2">
        <v>1676648</v>
      </c>
      <c r="H275" s="2">
        <v>216859949</v>
      </c>
      <c r="I275" s="2">
        <v>105736000</v>
      </c>
      <c r="J275" s="2">
        <v>0</v>
      </c>
    </row>
    <row r="276" spans="1:10">
      <c r="A276" t="s">
        <v>715</v>
      </c>
      <c r="B276" t="s">
        <v>322</v>
      </c>
      <c r="C276" t="s">
        <v>323</v>
      </c>
      <c r="D276" t="s">
        <v>182</v>
      </c>
      <c r="E276" t="s">
        <v>324</v>
      </c>
      <c r="F276" s="2">
        <f>VLOOKUP($B276,'Tally TB'!$A$8:$D$230,4,0)</f>
        <v>23215940</v>
      </c>
      <c r="G276" s="2">
        <v>12002117</v>
      </c>
      <c r="H276" s="2">
        <v>18881227</v>
      </c>
      <c r="I276" s="2">
        <v>20082780</v>
      </c>
      <c r="J276" s="2">
        <v>0</v>
      </c>
    </row>
    <row r="277" spans="1:10">
      <c r="A277" t="s">
        <v>716</v>
      </c>
      <c r="B277" t="s">
        <v>325</v>
      </c>
      <c r="C277" t="s">
        <v>326</v>
      </c>
      <c r="D277" t="s">
        <v>182</v>
      </c>
      <c r="E277" t="s">
        <v>324</v>
      </c>
      <c r="F277" s="2">
        <f>VLOOKUP($B277,'Tally TB'!$A$8:$D$230,4,0)</f>
        <v>370925784</v>
      </c>
      <c r="G277" s="2">
        <v>-167250336</v>
      </c>
      <c r="H277" s="2">
        <v>-30511643</v>
      </c>
      <c r="I277" s="2">
        <v>-428852858</v>
      </c>
      <c r="J277" s="2">
        <v>0</v>
      </c>
    </row>
    <row r="278" spans="1:10">
      <c r="A278" t="s">
        <v>717</v>
      </c>
      <c r="B278" t="s">
        <v>327</v>
      </c>
      <c r="C278" t="s">
        <v>328</v>
      </c>
      <c r="D278" t="s">
        <v>182</v>
      </c>
      <c r="E278" t="s">
        <v>324</v>
      </c>
      <c r="F278" s="2">
        <f>VLOOKUP($B278,'Tally TB'!$A$8:$D$230,4,0)</f>
        <v>-2331297814</v>
      </c>
      <c r="G278" s="2">
        <v>1862948088</v>
      </c>
      <c r="H278" s="2">
        <v>-1682049034</v>
      </c>
      <c r="I278" s="2">
        <v>1594925693</v>
      </c>
      <c r="J278" s="2">
        <v>0</v>
      </c>
    </row>
    <row r="279" spans="1:10">
      <c r="A279" t="s">
        <v>718</v>
      </c>
      <c r="B279" t="s">
        <v>335</v>
      </c>
      <c r="C279" t="s">
        <v>336</v>
      </c>
      <c r="D279" t="s">
        <v>182</v>
      </c>
      <c r="E279" t="s">
        <v>324</v>
      </c>
      <c r="F279" s="2">
        <f>VLOOKUP($B279,'Tally TB'!$A$8:$D$230,4,0)</f>
        <v>994338</v>
      </c>
      <c r="G279" s="2">
        <v>962219</v>
      </c>
      <c r="H279" s="2">
        <v>986314</v>
      </c>
      <c r="I279" s="2">
        <v>0</v>
      </c>
      <c r="J279" s="2">
        <v>0</v>
      </c>
    </row>
    <row r="280" spans="1:10">
      <c r="A280" t="s">
        <v>719</v>
      </c>
      <c r="B280" t="s">
        <v>337</v>
      </c>
      <c r="C280" t="s">
        <v>336</v>
      </c>
      <c r="D280" t="s">
        <v>182</v>
      </c>
      <c r="E280" t="s">
        <v>324</v>
      </c>
      <c r="F280" s="2">
        <f>VLOOKUP($B280,'Tally TB'!$A$8:$D$230,4,0)</f>
        <v>15779035</v>
      </c>
      <c r="G280" s="2">
        <v>4632548</v>
      </c>
      <c r="H280" s="2">
        <v>4055552</v>
      </c>
      <c r="I280" s="2">
        <v>0</v>
      </c>
      <c r="J280" s="2">
        <v>0</v>
      </c>
    </row>
    <row r="281" spans="1:10">
      <c r="A281" t="s">
        <v>720</v>
      </c>
      <c r="B281" t="s">
        <v>346</v>
      </c>
      <c r="C281" t="s">
        <v>347</v>
      </c>
      <c r="D281" t="s">
        <v>182</v>
      </c>
      <c r="E281" t="s">
        <v>348</v>
      </c>
      <c r="F281" s="2">
        <v>4225523324</v>
      </c>
      <c r="G281" s="2">
        <v>-228072672</v>
      </c>
      <c r="H281" s="2">
        <v>668795118</v>
      </c>
      <c r="I281" s="2">
        <v>-1222847000</v>
      </c>
      <c r="J281" s="2">
        <v>0</v>
      </c>
    </row>
  </sheetData>
  <autoFilter ref="A1:N281"/>
  <sortState ref="B5:J284">
    <sortCondition ref="D5:D284"/>
  </sortState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workbookViewId="0">
      <selection activeCell="D17" sqref="D17"/>
    </sheetView>
  </sheetViews>
  <sheetFormatPr defaultRowHeight="14.25"/>
  <cols>
    <col min="1" max="1" width="51.5" bestFit="1" customWidth="1"/>
    <col min="2" max="3" width="16" style="2" bestFit="1" customWidth="1"/>
    <col min="4" max="4" width="17.75" bestFit="1" customWidth="1"/>
    <col min="6" max="7" width="12" bestFit="1" customWidth="1"/>
    <col min="8" max="8" width="11.625" bestFit="1" customWidth="1"/>
  </cols>
  <sheetData>
    <row r="1" spans="1:6" ht="15.75">
      <c r="A1" s="37" t="s">
        <v>353</v>
      </c>
      <c r="B1" s="37"/>
      <c r="C1" s="37"/>
    </row>
    <row r="2" spans="1:6" ht="15.75">
      <c r="A2" s="37" t="s">
        <v>354</v>
      </c>
      <c r="B2" s="37"/>
      <c r="C2" s="37"/>
    </row>
    <row r="3" spans="1:6">
      <c r="A3" s="38" t="s">
        <v>355</v>
      </c>
      <c r="B3" s="38"/>
      <c r="C3" s="38"/>
    </row>
    <row r="4" spans="1:6">
      <c r="A4" s="5" t="s">
        <v>356</v>
      </c>
      <c r="B4" s="39" t="s">
        <v>353</v>
      </c>
      <c r="C4" s="40"/>
    </row>
    <row r="5" spans="1:6">
      <c r="A5" s="6" t="s">
        <v>357</v>
      </c>
      <c r="B5" s="41" t="s">
        <v>355</v>
      </c>
      <c r="C5" s="42"/>
    </row>
    <row r="6" spans="1:6">
      <c r="A6" s="6" t="s">
        <v>356</v>
      </c>
      <c r="B6" s="35" t="s">
        <v>358</v>
      </c>
      <c r="C6" s="36"/>
      <c r="D6" s="1">
        <f>SUBTOTAL(9,D8:D231)</f>
        <v>0</v>
      </c>
    </row>
    <row r="7" spans="1:6">
      <c r="A7" s="7" t="s">
        <v>356</v>
      </c>
      <c r="B7" s="22" t="s">
        <v>6</v>
      </c>
      <c r="C7" s="22" t="s">
        <v>3</v>
      </c>
      <c r="D7" s="22" t="s">
        <v>435</v>
      </c>
    </row>
    <row r="8" spans="1:6">
      <c r="A8" s="9" t="s">
        <v>359</v>
      </c>
      <c r="B8" s="24">
        <v>2751061625.3299999</v>
      </c>
      <c r="C8" s="24"/>
      <c r="D8" s="29">
        <f t="shared" ref="D8:D60" si="0">ROUND(B8-C8,0)</f>
        <v>2751061625</v>
      </c>
      <c r="E8" t="s">
        <v>436</v>
      </c>
      <c r="F8" t="e">
        <f>VLOOKUP($A8,'Caseware TB'!$B$2:$B$281,1,0)</f>
        <v>#N/A</v>
      </c>
    </row>
    <row r="9" spans="1:6">
      <c r="A9" s="9" t="s">
        <v>721</v>
      </c>
      <c r="B9" s="24"/>
      <c r="C9" s="24">
        <v>745807699</v>
      </c>
      <c r="D9" s="29">
        <f t="shared" si="0"/>
        <v>-745807699</v>
      </c>
      <c r="E9" t="s">
        <v>436</v>
      </c>
      <c r="F9" t="str">
        <f>VLOOKUP($A9,'Caseware TB'!$B$2:$B$281,1,0)</f>
        <v>Revaluation Reserve</v>
      </c>
    </row>
    <row r="10" spans="1:6">
      <c r="A10" s="9" t="s">
        <v>0</v>
      </c>
      <c r="B10" s="24"/>
      <c r="C10" s="24">
        <v>100000000</v>
      </c>
      <c r="D10" s="3">
        <f t="shared" si="0"/>
        <v>-100000000</v>
      </c>
      <c r="E10" t="s">
        <v>436</v>
      </c>
      <c r="F10" t="str">
        <f>VLOOKUP($A10,'Caseware TB'!$B$2:$B$281,1,0)</f>
        <v>Share Capital</v>
      </c>
    </row>
    <row r="11" spans="1:6">
      <c r="A11" s="11" t="s">
        <v>360</v>
      </c>
      <c r="B11" s="25"/>
      <c r="C11" s="25">
        <v>17094439025.309999</v>
      </c>
      <c r="D11" s="3">
        <f t="shared" si="0"/>
        <v>-17094439025</v>
      </c>
      <c r="E11" t="s">
        <v>436</v>
      </c>
      <c r="F11" t="str">
        <f>VLOOKUP($A11,'Caseware TB'!$B$2:$B$281,1,0)</f>
        <v>Global Commodity Ventures FZC - USD $</v>
      </c>
    </row>
    <row r="12" spans="1:6">
      <c r="A12" s="12" t="s">
        <v>361</v>
      </c>
      <c r="B12" s="25"/>
      <c r="C12" s="25">
        <v>7968724621.4200001</v>
      </c>
      <c r="D12" s="3">
        <f t="shared" si="0"/>
        <v>-7968724621</v>
      </c>
      <c r="E12" t="s">
        <v>436</v>
      </c>
      <c r="F12" t="str">
        <f>VLOOKUP($A12,'Caseware TB'!$B$2:$B$281,1,0)</f>
        <v>Global Commodity Ventures FZC - USD Short Term Loan $</v>
      </c>
    </row>
    <row r="13" spans="1:6">
      <c r="A13" s="12" t="s">
        <v>362</v>
      </c>
      <c r="B13" s="25"/>
      <c r="C13" s="25">
        <v>26429614270</v>
      </c>
      <c r="D13" s="3">
        <f t="shared" si="0"/>
        <v>-26429614270</v>
      </c>
      <c r="E13" t="s">
        <v>436</v>
      </c>
      <c r="F13" t="str">
        <f>VLOOKUP($A13,'Caseware TB'!$B$2:$B$281,1,0)</f>
        <v>Global Commodity Ventures PZC - Expansion Project $</v>
      </c>
    </row>
    <row r="14" spans="1:6">
      <c r="A14" s="9" t="s">
        <v>363</v>
      </c>
      <c r="B14" s="24"/>
      <c r="C14" s="24">
        <v>1146210493.1099999</v>
      </c>
      <c r="D14" s="3">
        <f t="shared" si="0"/>
        <v>-1146210493</v>
      </c>
      <c r="E14" t="s">
        <v>436</v>
      </c>
      <c r="F14" t="str">
        <f>VLOOKUP($A14,'Caseware TB'!$B$2:$B$281,1,0)</f>
        <v>HIMA LC DISCOUNT</v>
      </c>
    </row>
    <row r="15" spans="1:6">
      <c r="A15" s="13" t="s">
        <v>364</v>
      </c>
      <c r="B15" s="24">
        <v>432510362</v>
      </c>
      <c r="C15" s="24">
        <v>46793028.920000002</v>
      </c>
      <c r="D15" s="3">
        <f t="shared" si="0"/>
        <v>385717333</v>
      </c>
      <c r="E15" t="s">
        <v>436</v>
      </c>
      <c r="F15" t="str">
        <f>VLOOKUP($A15,'Caseware TB'!$B$2:$B$281,1,0)</f>
        <v>VAT</v>
      </c>
    </row>
    <row r="16" spans="1:6">
      <c r="A16" s="11" t="s">
        <v>14</v>
      </c>
      <c r="B16" s="25">
        <v>4225523331</v>
      </c>
      <c r="C16" s="25"/>
      <c r="D16" s="3">
        <f t="shared" si="0"/>
        <v>4225523331</v>
      </c>
      <c r="E16" t="s">
        <v>436</v>
      </c>
      <c r="F16" t="str">
        <f>VLOOKUP($A16,'Caseware TB'!$B$2:$B$281,1,0)</f>
        <v>Deffered Tax (Asset)</v>
      </c>
    </row>
    <row r="17" spans="1:6">
      <c r="A17" s="11" t="s">
        <v>16</v>
      </c>
      <c r="B17" s="25"/>
      <c r="C17" s="25">
        <v>53923993</v>
      </c>
      <c r="D17" s="3">
        <f t="shared" si="0"/>
        <v>-53923993</v>
      </c>
      <c r="E17" t="s">
        <v>436</v>
      </c>
      <c r="F17" t="str">
        <f>VLOOKUP($A17,'Caseware TB'!$B$2:$B$281,1,0)</f>
        <v>Local Excise Duty Payable</v>
      </c>
    </row>
    <row r="18" spans="1:6">
      <c r="A18" s="11" t="s">
        <v>19</v>
      </c>
      <c r="B18" s="25"/>
      <c r="C18" s="25">
        <v>14059465</v>
      </c>
      <c r="D18" s="3">
        <f t="shared" si="0"/>
        <v>-14059465</v>
      </c>
      <c r="E18" t="s">
        <v>436</v>
      </c>
      <c r="F18" t="str">
        <f>VLOOKUP($A18,'Caseware TB'!$B$2:$B$281,1,0)</f>
        <v>National Social Security Fund</v>
      </c>
    </row>
    <row r="19" spans="1:6">
      <c r="A19" s="14" t="s">
        <v>365</v>
      </c>
      <c r="B19" s="25"/>
      <c r="C19" s="25">
        <v>20826959</v>
      </c>
      <c r="D19" s="29">
        <f t="shared" si="0"/>
        <v>-20826959</v>
      </c>
      <c r="E19" t="s">
        <v>436</v>
      </c>
      <c r="F19" t="e">
        <f>VLOOKUP($A19,'Caseware TB'!$B$2:$B$281,1,0)</f>
        <v>#N/A</v>
      </c>
    </row>
    <row r="20" spans="1:6">
      <c r="A20" s="11" t="s">
        <v>10</v>
      </c>
      <c r="B20" s="25">
        <v>25000000</v>
      </c>
      <c r="C20" s="25"/>
      <c r="D20" s="3">
        <f t="shared" si="0"/>
        <v>25000000</v>
      </c>
      <c r="E20" t="s">
        <v>436</v>
      </c>
      <c r="F20" t="str">
        <f>VLOOKUP($A20,'Caseware TB'!$B$2:$B$281,1,0)</f>
        <v>PROVISIONAL INCOME TAX</v>
      </c>
    </row>
    <row r="21" spans="1:6">
      <c r="A21" s="9" t="s">
        <v>366</v>
      </c>
      <c r="B21" s="25"/>
      <c r="C21" s="25">
        <v>119482500</v>
      </c>
      <c r="D21" s="3">
        <f t="shared" si="0"/>
        <v>-119482500</v>
      </c>
      <c r="E21" t="s">
        <v>436</v>
      </c>
      <c r="F21" t="str">
        <f>VLOOKUP($A21,'Caseware TB'!$B$2:$B$281,1,0)</f>
        <v>URA</v>
      </c>
    </row>
    <row r="22" spans="1:6">
      <c r="A22" s="11" t="s">
        <v>13</v>
      </c>
      <c r="B22" s="25">
        <v>10741742</v>
      </c>
      <c r="C22" s="25"/>
      <c r="D22" s="3">
        <f t="shared" si="0"/>
        <v>10741742</v>
      </c>
      <c r="E22" t="s">
        <v>436</v>
      </c>
      <c r="F22" t="str">
        <f>VLOOKUP($A22,'Caseware TB'!$B$2:$B$281,1,0)</f>
        <v>Withholding Tax</v>
      </c>
    </row>
    <row r="23" spans="1:6">
      <c r="A23" s="11" t="s">
        <v>367</v>
      </c>
      <c r="B23" s="25"/>
      <c r="C23" s="25">
        <v>5327599</v>
      </c>
      <c r="D23" s="29">
        <f t="shared" si="0"/>
        <v>-5327599</v>
      </c>
      <c r="E23" t="s">
        <v>436</v>
      </c>
      <c r="F23" t="e">
        <f>VLOOKUP($A23,'Caseware TB'!$B$2:$B$281,1,0)</f>
        <v>#N/A</v>
      </c>
    </row>
    <row r="24" spans="1:6">
      <c r="A24" s="11" t="s">
        <v>368</v>
      </c>
      <c r="B24" s="25"/>
      <c r="C24" s="25">
        <v>27527025</v>
      </c>
      <c r="D24" s="29">
        <f t="shared" si="0"/>
        <v>-27527025</v>
      </c>
      <c r="E24" t="s">
        <v>436</v>
      </c>
      <c r="F24" t="e">
        <f>VLOOKUP($A24,'Caseware TB'!$B$2:$B$281,1,0)</f>
        <v>#N/A</v>
      </c>
    </row>
    <row r="25" spans="1:6">
      <c r="A25" s="11" t="s">
        <v>369</v>
      </c>
      <c r="B25" s="25"/>
      <c r="C25" s="25">
        <v>7863800</v>
      </c>
      <c r="D25" s="3">
        <f t="shared" si="0"/>
        <v>-7863800</v>
      </c>
      <c r="E25" t="s">
        <v>436</v>
      </c>
      <c r="F25" t="str">
        <f>VLOOKUP($A25,'Caseware TB'!$B$2:$B$281,1,0)</f>
        <v>Mining Royalty Payable</v>
      </c>
    </row>
    <row r="26" spans="1:6">
      <c r="A26" s="11" t="s">
        <v>32</v>
      </c>
      <c r="B26" s="25"/>
      <c r="C26" s="25">
        <v>16319800</v>
      </c>
      <c r="D26" s="3">
        <f t="shared" si="0"/>
        <v>-16319800</v>
      </c>
      <c r="E26" t="s">
        <v>436</v>
      </c>
      <c r="F26" t="str">
        <f>VLOOKUP($A26,'Caseware TB'!$B$2:$B$281,1,0)</f>
        <v>Salaries Payable</v>
      </c>
    </row>
    <row r="27" spans="1:6">
      <c r="A27" s="10" t="s">
        <v>34</v>
      </c>
      <c r="B27" s="25">
        <v>875290291.94000006</v>
      </c>
      <c r="C27" s="25">
        <v>22020555215.950001</v>
      </c>
      <c r="D27" s="3">
        <f t="shared" si="0"/>
        <v>-21145264924</v>
      </c>
      <c r="E27" t="s">
        <v>436</v>
      </c>
      <c r="F27" t="str">
        <f>VLOOKUP($A27,'Caseware TB'!$B$2:$B$281,1,0)</f>
        <v>Sundry Creditors</v>
      </c>
    </row>
    <row r="28" spans="1:6">
      <c r="A28" s="8" t="s">
        <v>45</v>
      </c>
      <c r="B28" s="28">
        <v>32777663566.400002</v>
      </c>
      <c r="C28" s="28">
        <v>1069345871.6900001</v>
      </c>
      <c r="D28" s="3">
        <f>ROUND(B28-C28,0)</f>
        <v>31708317695</v>
      </c>
      <c r="E28" t="s">
        <v>436</v>
      </c>
      <c r="F28" t="str">
        <f>VLOOKUP($A28,'Caseware TB'!$B$2:$B$281,1,0)</f>
        <v>Expansion Project</v>
      </c>
    </row>
    <row r="29" spans="1:6">
      <c r="A29" s="11" t="s">
        <v>46</v>
      </c>
      <c r="B29" s="25"/>
      <c r="C29" s="25">
        <v>1882008812.5599999</v>
      </c>
      <c r="D29" s="3">
        <f t="shared" si="0"/>
        <v>-1882008813</v>
      </c>
      <c r="E29" t="s">
        <v>436</v>
      </c>
      <c r="F29" t="str">
        <f>VLOOKUP($A29,'Caseware TB'!$B$2:$B$281,1,0)</f>
        <v>Deprciation Block for Industrial  Building</v>
      </c>
    </row>
    <row r="30" spans="1:6">
      <c r="A30" s="11" t="s">
        <v>49</v>
      </c>
      <c r="B30" s="25"/>
      <c r="C30" s="25">
        <v>104551808.78</v>
      </c>
      <c r="D30" s="3">
        <f t="shared" si="0"/>
        <v>-104551809</v>
      </c>
      <c r="E30" t="s">
        <v>436</v>
      </c>
      <c r="F30" t="str">
        <f>VLOOKUP($A30,'Caseware TB'!$B$2:$B$281,1,0)</f>
        <v>Depreciation Block for Computer  &amp; Printer</v>
      </c>
    </row>
    <row r="31" spans="1:6">
      <c r="A31" s="11" t="s">
        <v>51</v>
      </c>
      <c r="B31" s="25"/>
      <c r="C31" s="25">
        <v>104564699.44</v>
      </c>
      <c r="D31" s="3">
        <f t="shared" si="0"/>
        <v>-104564699</v>
      </c>
      <c r="E31" t="s">
        <v>436</v>
      </c>
      <c r="F31" t="str">
        <f>VLOOKUP($A31,'Caseware TB'!$B$2:$B$281,1,0)</f>
        <v>Depreciation Block for Furnitue  &amp; Fixtures</v>
      </c>
    </row>
    <row r="32" spans="1:6">
      <c r="A32" s="11" t="s">
        <v>53</v>
      </c>
      <c r="B32" s="25"/>
      <c r="C32" s="25">
        <v>6278360132.1599998</v>
      </c>
      <c r="D32" s="3">
        <f t="shared" si="0"/>
        <v>-6278360132</v>
      </c>
      <c r="E32" t="s">
        <v>436</v>
      </c>
      <c r="F32" t="str">
        <f>VLOOKUP($A32,'Caseware TB'!$B$2:$B$281,1,0)</f>
        <v>Depreciation Block for Plant  &amp; Machinery</v>
      </c>
    </row>
    <row r="33" spans="1:6">
      <c r="A33" s="11" t="s">
        <v>55</v>
      </c>
      <c r="B33" s="25"/>
      <c r="C33" s="25">
        <v>435464957.41000003</v>
      </c>
      <c r="D33" s="3">
        <f t="shared" si="0"/>
        <v>-435464957</v>
      </c>
      <c r="E33" t="s">
        <v>436</v>
      </c>
      <c r="F33" t="str">
        <f>VLOOKUP($A33,'Caseware TB'!$B$2:$B$281,1,0)</f>
        <v>Depreciation Block for Vehicles</v>
      </c>
    </row>
    <row r="34" spans="1:6">
      <c r="A34" s="12" t="s">
        <v>57</v>
      </c>
      <c r="B34" s="24">
        <v>204332190</v>
      </c>
      <c r="C34" s="24"/>
      <c r="D34" s="3">
        <f t="shared" si="0"/>
        <v>204332190</v>
      </c>
      <c r="E34" t="s">
        <v>436</v>
      </c>
      <c r="F34" t="str">
        <f>VLOOKUP($A34,'Caseware TB'!$B$2:$B$281,1,0)</f>
        <v>Aggregate &amp; Murram</v>
      </c>
    </row>
    <row r="35" spans="1:6">
      <c r="A35" s="16" t="s">
        <v>370</v>
      </c>
      <c r="B35" s="24">
        <v>95763233.900000006</v>
      </c>
      <c r="C35" s="24"/>
      <c r="D35" s="3">
        <f t="shared" si="0"/>
        <v>95763234</v>
      </c>
      <c r="E35" t="s">
        <v>436</v>
      </c>
      <c r="F35" t="e">
        <f>VLOOKUP($A35,'Caseware TB'!$B$2:$B$281,1,0)</f>
        <v>#N/A</v>
      </c>
    </row>
    <row r="36" spans="1:6">
      <c r="A36" s="16" t="s">
        <v>60</v>
      </c>
      <c r="B36" s="24">
        <v>5298228597.5</v>
      </c>
      <c r="C36" s="24"/>
      <c r="D36" s="3">
        <f t="shared" si="0"/>
        <v>5298228598</v>
      </c>
      <c r="E36" t="s">
        <v>436</v>
      </c>
      <c r="F36" t="str">
        <f>VLOOKUP($A36,'Caseware TB'!$B$2:$B$281,1,0)</f>
        <v>Building &amp; Construction</v>
      </c>
    </row>
    <row r="37" spans="1:6">
      <c r="A37" s="12" t="s">
        <v>61</v>
      </c>
      <c r="B37" s="24">
        <v>95084480</v>
      </c>
      <c r="C37" s="24"/>
      <c r="D37" s="3">
        <f t="shared" si="0"/>
        <v>95084480</v>
      </c>
      <c r="E37" t="s">
        <v>436</v>
      </c>
      <c r="F37" t="str">
        <f>VLOOKUP($A37,'Caseware TB'!$B$2:$B$281,1,0)</f>
        <v>Construction Material</v>
      </c>
    </row>
    <row r="38" spans="1:6">
      <c r="A38" s="11" t="s">
        <v>63</v>
      </c>
      <c r="B38" s="24">
        <v>1517396203.8900001</v>
      </c>
      <c r="C38" s="24"/>
      <c r="D38" s="3">
        <f t="shared" si="0"/>
        <v>1517396204</v>
      </c>
      <c r="E38" t="s">
        <v>436</v>
      </c>
      <c r="F38" t="str">
        <f>VLOOKUP($A38,'Caseware TB'!$B$2:$B$281,1,0)</f>
        <v>Dryer Shed</v>
      </c>
    </row>
    <row r="39" spans="1:6">
      <c r="A39" s="16" t="s">
        <v>371</v>
      </c>
      <c r="B39" s="24">
        <v>320792353.98000002</v>
      </c>
      <c r="C39" s="24"/>
      <c r="D39" s="3">
        <f t="shared" si="0"/>
        <v>320792354</v>
      </c>
      <c r="E39" t="s">
        <v>436</v>
      </c>
      <c r="F39" t="e">
        <f>VLOOKUP($A39,'Caseware TB'!$B$2:$B$281,1,0)</f>
        <v>#N/A</v>
      </c>
    </row>
    <row r="40" spans="1:6">
      <c r="A40" s="16" t="s">
        <v>65</v>
      </c>
      <c r="B40" s="24">
        <v>127782991.78</v>
      </c>
      <c r="C40" s="24"/>
      <c r="D40" s="3">
        <f t="shared" si="0"/>
        <v>127782992</v>
      </c>
      <c r="E40" t="s">
        <v>436</v>
      </c>
      <c r="F40" t="str">
        <f>VLOOKUP($A40,'Caseware TB'!$B$2:$B$281,1,0)</f>
        <v>Hardware &amp; Other Materials</v>
      </c>
    </row>
    <row r="41" spans="1:6">
      <c r="A41" s="11" t="s">
        <v>66</v>
      </c>
      <c r="B41" s="24">
        <v>14438000</v>
      </c>
      <c r="C41" s="24"/>
      <c r="D41" s="3">
        <f t="shared" si="0"/>
        <v>14438000</v>
      </c>
      <c r="E41" t="s">
        <v>436</v>
      </c>
      <c r="F41" t="str">
        <f>VLOOKUP($A41,'Caseware TB'!$B$2:$B$281,1,0)</f>
        <v>Land Scaping</v>
      </c>
    </row>
    <row r="42" spans="1:6">
      <c r="A42" s="12" t="s">
        <v>67</v>
      </c>
      <c r="B42" s="24">
        <v>40155000</v>
      </c>
      <c r="C42" s="24"/>
      <c r="D42" s="3">
        <f t="shared" si="0"/>
        <v>40155000</v>
      </c>
      <c r="E42" t="s">
        <v>436</v>
      </c>
      <c r="F42" t="str">
        <f>VLOOKUP($A42,'Caseware TB'!$B$2:$B$281,1,0)</f>
        <v>Machinery Hire</v>
      </c>
    </row>
    <row r="43" spans="1:6">
      <c r="A43" s="12" t="s">
        <v>68</v>
      </c>
      <c r="B43" s="24">
        <v>2321118609.9899998</v>
      </c>
      <c r="C43" s="24"/>
      <c r="D43" s="3">
        <f t="shared" si="0"/>
        <v>2321118610</v>
      </c>
      <c r="E43" t="s">
        <v>436</v>
      </c>
      <c r="F43" t="str">
        <f>VLOOKUP($A43,'Caseware TB'!$B$2:$B$281,1,0)</f>
        <v>Pozzolona Shed</v>
      </c>
    </row>
    <row r="44" spans="1:6">
      <c r="A44" s="12" t="s">
        <v>372</v>
      </c>
      <c r="B44" s="24">
        <v>21327906.789999999</v>
      </c>
      <c r="C44" s="24"/>
      <c r="D44" s="3">
        <f t="shared" si="0"/>
        <v>21327907</v>
      </c>
      <c r="E44" t="s">
        <v>436</v>
      </c>
      <c r="F44" t="str">
        <f>VLOOKUP($A44,'Caseware TB'!$B$2:$B$281,1,0)</f>
        <v>PP Bag Room</v>
      </c>
    </row>
    <row r="45" spans="1:6">
      <c r="A45" s="12" t="s">
        <v>70</v>
      </c>
      <c r="B45" s="24">
        <v>234807978.40000001</v>
      </c>
      <c r="C45" s="24"/>
      <c r="D45" s="3">
        <f t="shared" si="0"/>
        <v>234807978</v>
      </c>
      <c r="E45" t="s">
        <v>436</v>
      </c>
      <c r="F45" t="str">
        <f>VLOOKUP($A45,'Caseware TB'!$B$2:$B$281,1,0)</f>
        <v>Project Material</v>
      </c>
    </row>
    <row r="46" spans="1:6">
      <c r="A46" s="12" t="s">
        <v>373</v>
      </c>
      <c r="B46" s="24">
        <v>13732978.68</v>
      </c>
      <c r="C46" s="24"/>
      <c r="D46" s="3">
        <f t="shared" si="0"/>
        <v>13732979</v>
      </c>
      <c r="E46" t="s">
        <v>436</v>
      </c>
      <c r="F46" t="str">
        <f>VLOOKUP($A46,'Caseware TB'!$B$2:$B$281,1,0)</f>
        <v>Waiting Shade</v>
      </c>
    </row>
    <row r="47" spans="1:6">
      <c r="A47" s="12" t="s">
        <v>374</v>
      </c>
      <c r="B47" s="24">
        <v>15110237.77</v>
      </c>
      <c r="C47" s="24"/>
      <c r="D47" s="3">
        <f t="shared" si="0"/>
        <v>15110238</v>
      </c>
      <c r="E47" t="s">
        <v>436</v>
      </c>
      <c r="F47" t="e">
        <f>VLOOKUP($A47,'Caseware TB'!$B$2:$B$281,1,0)</f>
        <v>#N/A</v>
      </c>
    </row>
    <row r="48" spans="1:6">
      <c r="A48" s="16" t="s">
        <v>71</v>
      </c>
      <c r="B48" s="24">
        <v>110748786.95999999</v>
      </c>
      <c r="C48" s="24"/>
      <c r="D48" s="3">
        <f t="shared" si="0"/>
        <v>110748787</v>
      </c>
      <c r="E48" t="s">
        <v>436</v>
      </c>
      <c r="F48" t="str">
        <f>VLOOKUP($A48,'Caseware TB'!$B$2:$B$281,1,0)</f>
        <v>Computers, Printers &amp; Accessories</v>
      </c>
    </row>
    <row r="49" spans="1:6">
      <c r="A49" s="14" t="s">
        <v>73</v>
      </c>
      <c r="B49" s="24">
        <v>34475714.259999998</v>
      </c>
      <c r="C49" s="24"/>
      <c r="D49" s="3">
        <f t="shared" si="0"/>
        <v>34475714</v>
      </c>
      <c r="E49" t="s">
        <v>436</v>
      </c>
      <c r="F49" t="str">
        <f>VLOOKUP($A49,'Caseware TB'!$B$2:$B$281,1,0)</f>
        <v>Software</v>
      </c>
    </row>
    <row r="50" spans="1:6">
      <c r="A50" s="16" t="s">
        <v>375</v>
      </c>
      <c r="B50" s="24">
        <v>17469491.530000001</v>
      </c>
      <c r="C50" s="24"/>
      <c r="D50" s="3">
        <f t="shared" si="0"/>
        <v>17469492</v>
      </c>
      <c r="E50" t="s">
        <v>436</v>
      </c>
      <c r="F50" t="e">
        <f>VLOOKUP($A50,'Caseware TB'!$B$2:$B$281,1,0)</f>
        <v>#N/A</v>
      </c>
    </row>
    <row r="51" spans="1:6">
      <c r="A51" s="12" t="s">
        <v>376</v>
      </c>
      <c r="B51" s="24">
        <v>188347115.91</v>
      </c>
      <c r="C51" s="24"/>
      <c r="D51" s="3">
        <f t="shared" si="0"/>
        <v>188347116</v>
      </c>
      <c r="E51" t="s">
        <v>436</v>
      </c>
      <c r="F51" t="e">
        <f>VLOOKUP($A51,'Caseware TB'!$B$2:$B$281,1,0)</f>
        <v>#N/A</v>
      </c>
    </row>
    <row r="52" spans="1:6">
      <c r="A52" s="11" t="s">
        <v>377</v>
      </c>
      <c r="B52" s="24">
        <v>26460000</v>
      </c>
      <c r="C52" s="24"/>
      <c r="D52" s="3">
        <f t="shared" si="0"/>
        <v>26460000</v>
      </c>
      <c r="E52" t="s">
        <v>436</v>
      </c>
      <c r="F52" t="e">
        <f>VLOOKUP($A52,'Caseware TB'!$B$2:$B$281,1,0)</f>
        <v>#N/A</v>
      </c>
    </row>
    <row r="53" spans="1:6">
      <c r="A53" s="16" t="s">
        <v>378</v>
      </c>
      <c r="B53" s="24">
        <v>100000000</v>
      </c>
      <c r="C53" s="24"/>
      <c r="D53" s="3">
        <f t="shared" si="0"/>
        <v>100000000</v>
      </c>
      <c r="E53" t="s">
        <v>436</v>
      </c>
      <c r="F53" t="e">
        <f>VLOOKUP($A53,'Caseware TB'!$B$2:$B$281,1,0)</f>
        <v>#N/A</v>
      </c>
    </row>
    <row r="54" spans="1:6">
      <c r="A54" s="16" t="s">
        <v>379</v>
      </c>
      <c r="B54" s="24">
        <v>85000000</v>
      </c>
      <c r="C54" s="24"/>
      <c r="D54" s="3">
        <f t="shared" si="0"/>
        <v>85000000</v>
      </c>
      <c r="E54" t="s">
        <v>436</v>
      </c>
      <c r="F54" t="e">
        <f>VLOOKUP($A54,'Caseware TB'!$B$2:$B$281,1,0)</f>
        <v>#N/A</v>
      </c>
    </row>
    <row r="55" spans="1:6">
      <c r="A55" s="11" t="s">
        <v>380</v>
      </c>
      <c r="B55" s="24">
        <v>273500000</v>
      </c>
      <c r="C55" s="24"/>
      <c r="D55" s="3">
        <f t="shared" si="0"/>
        <v>273500000</v>
      </c>
      <c r="E55" t="s">
        <v>436</v>
      </c>
      <c r="F55" t="e">
        <f>VLOOKUP($A55,'Caseware TB'!$B$2:$B$281,1,0)</f>
        <v>#N/A</v>
      </c>
    </row>
    <row r="56" spans="1:6">
      <c r="A56" s="16" t="s">
        <v>79</v>
      </c>
      <c r="B56" s="24">
        <v>200000000</v>
      </c>
      <c r="C56" s="24"/>
      <c r="D56" s="3">
        <f t="shared" si="0"/>
        <v>200000000</v>
      </c>
      <c r="E56" t="s">
        <v>436</v>
      </c>
      <c r="F56" t="str">
        <f>VLOOKUP($A56,'Caseware TB'!$B$2:$B$281,1,0)</f>
        <v>Leasehold Land - Bulambali Mine</v>
      </c>
    </row>
    <row r="57" spans="1:6">
      <c r="A57" s="16" t="s">
        <v>80</v>
      </c>
      <c r="B57" s="24">
        <v>840000000</v>
      </c>
      <c r="C57" s="24"/>
      <c r="D57" s="3">
        <f t="shared" si="0"/>
        <v>840000000</v>
      </c>
      <c r="E57" t="s">
        <v>436</v>
      </c>
      <c r="F57" t="str">
        <f>VLOOKUP($A57,'Caseware TB'!$B$2:$B$281,1,0)</f>
        <v>Leasehold Land - Kamankoli Factory</v>
      </c>
    </row>
    <row r="58" spans="1:6">
      <c r="A58" s="14" t="s">
        <v>81</v>
      </c>
      <c r="B58" s="24">
        <v>46342708</v>
      </c>
      <c r="C58" s="24"/>
      <c r="D58" s="3">
        <f t="shared" si="0"/>
        <v>46342708</v>
      </c>
      <c r="E58" t="s">
        <v>436</v>
      </c>
      <c r="F58" t="str">
        <f>VLOOKUP($A58,'Caseware TB'!$B$2:$B$281,1,0)</f>
        <v>Air slide</v>
      </c>
    </row>
    <row r="59" spans="1:6">
      <c r="A59" s="17" t="s">
        <v>83</v>
      </c>
      <c r="B59" s="24">
        <v>8156570</v>
      </c>
      <c r="C59" s="24"/>
      <c r="D59" s="3">
        <f t="shared" si="0"/>
        <v>8156570</v>
      </c>
      <c r="E59" t="s">
        <v>436</v>
      </c>
      <c r="F59" t="str">
        <f>VLOOKUP($A59,'Caseware TB'!$B$2:$B$281,1,0)</f>
        <v>Architechural, Structural &amp; Mechanical plans</v>
      </c>
    </row>
    <row r="60" spans="1:6">
      <c r="A60" s="17" t="s">
        <v>84</v>
      </c>
      <c r="B60" s="24">
        <v>45497535.43</v>
      </c>
      <c r="C60" s="24"/>
      <c r="D60" s="3">
        <f t="shared" si="0"/>
        <v>45497535</v>
      </c>
      <c r="E60" t="s">
        <v>436</v>
      </c>
      <c r="F60" t="str">
        <f>VLOOKUP($A60,'Caseware TB'!$B$2:$B$281,1,0)</f>
        <v>Automatic Cement Compression Machine - Lab</v>
      </c>
    </row>
    <row r="61" spans="1:6">
      <c r="A61" s="16" t="s">
        <v>85</v>
      </c>
      <c r="B61" s="24">
        <v>104692000</v>
      </c>
      <c r="C61" s="24"/>
      <c r="D61" s="3">
        <f t="shared" ref="D61:D119" si="1">ROUND(B61-C61,0)</f>
        <v>104692000</v>
      </c>
      <c r="E61" t="s">
        <v>436</v>
      </c>
      <c r="F61" t="str">
        <f>VLOOKUP($A61,'Caseware TB'!$B$2:$B$281,1,0)</f>
        <v>Backhoe Loader(Tractor Mounted)</v>
      </c>
    </row>
    <row r="62" spans="1:6">
      <c r="A62" s="16" t="s">
        <v>86</v>
      </c>
      <c r="B62" s="24">
        <v>53841600</v>
      </c>
      <c r="C62" s="24"/>
      <c r="D62" s="3">
        <f t="shared" si="1"/>
        <v>53841600</v>
      </c>
      <c r="E62" t="s">
        <v>436</v>
      </c>
      <c r="F62" t="str">
        <f>VLOOKUP($A62,'Caseware TB'!$B$2:$B$281,1,0)</f>
        <v>BAG LOADING CHUTE</v>
      </c>
    </row>
    <row r="63" spans="1:6">
      <c r="A63" s="14" t="s">
        <v>87</v>
      </c>
      <c r="B63" s="24">
        <v>2104344449.28</v>
      </c>
      <c r="C63" s="24"/>
      <c r="D63" s="3">
        <f t="shared" si="1"/>
        <v>2104344449</v>
      </c>
      <c r="E63" t="s">
        <v>436</v>
      </c>
      <c r="F63" t="str">
        <f>VLOOKUP($A63,'Caseware TB'!$B$2:$B$281,1,0)</f>
        <v>Ball mill</v>
      </c>
    </row>
    <row r="64" spans="1:6">
      <c r="A64" s="12" t="s">
        <v>88</v>
      </c>
      <c r="B64" s="24">
        <v>115535100</v>
      </c>
      <c r="C64" s="24"/>
      <c r="D64" s="3">
        <f t="shared" si="1"/>
        <v>115535100</v>
      </c>
      <c r="E64" t="s">
        <v>436</v>
      </c>
      <c r="F64" t="str">
        <f>VLOOKUP($A64,'Caseware TB'!$B$2:$B$281,1,0)</f>
        <v>BELT CONVEYOR</v>
      </c>
    </row>
    <row r="65" spans="1:6">
      <c r="A65" s="11" t="s">
        <v>89</v>
      </c>
      <c r="B65" s="24">
        <v>31407600</v>
      </c>
      <c r="C65" s="24"/>
      <c r="D65" s="3">
        <f t="shared" si="1"/>
        <v>31407600</v>
      </c>
      <c r="E65" t="s">
        <v>436</v>
      </c>
      <c r="F65" t="str">
        <f>VLOOKUP($A65,'Caseware TB'!$B$2:$B$281,1,0)</f>
        <v>Belt Feeder</v>
      </c>
    </row>
    <row r="66" spans="1:6">
      <c r="A66" s="17" t="s">
        <v>90</v>
      </c>
      <c r="B66" s="24">
        <v>306075016.5</v>
      </c>
      <c r="C66" s="24"/>
      <c r="D66" s="3">
        <f t="shared" si="1"/>
        <v>306075017</v>
      </c>
      <c r="E66" t="s">
        <v>436</v>
      </c>
      <c r="F66" t="str">
        <f>VLOOKUP($A66,'Caseware TB'!$B$2:$B$281,1,0)</f>
        <v>Cement Storage Silo (COMPLETE) SHIPPED</v>
      </c>
    </row>
    <row r="67" spans="1:6">
      <c r="A67" s="16" t="s">
        <v>91</v>
      </c>
      <c r="B67" s="24">
        <v>2200000</v>
      </c>
      <c r="C67" s="24"/>
      <c r="D67" s="3">
        <f t="shared" si="1"/>
        <v>2200000</v>
      </c>
      <c r="E67" t="s">
        <v>436</v>
      </c>
      <c r="F67" t="str">
        <f>VLOOKUP($A67,'Caseware TB'!$B$2:$B$281,1,0)</f>
        <v>Chinese diesel engine 6HPS</v>
      </c>
    </row>
    <row r="68" spans="1:6">
      <c r="A68" s="17" t="s">
        <v>92</v>
      </c>
      <c r="B68" s="24">
        <v>5458630.04</v>
      </c>
      <c r="C68" s="24"/>
      <c r="D68" s="3">
        <f t="shared" si="1"/>
        <v>5458630</v>
      </c>
      <c r="E68" t="s">
        <v>436</v>
      </c>
      <c r="F68" t="str">
        <f>VLOOKUP($A68,'Caseware TB'!$B$2:$B$281,1,0)</f>
        <v>COFI Ignition Transformer TRG 1035/6</v>
      </c>
    </row>
    <row r="69" spans="1:6">
      <c r="A69" s="11" t="s">
        <v>93</v>
      </c>
      <c r="B69" s="24">
        <v>34398800</v>
      </c>
      <c r="C69" s="24"/>
      <c r="D69" s="3">
        <f t="shared" si="1"/>
        <v>34398800</v>
      </c>
      <c r="E69" t="s">
        <v>436</v>
      </c>
      <c r="F69" t="str">
        <f>VLOOKUP($A69,'Caseware TB'!$B$2:$B$281,1,0)</f>
        <v>Compressor</v>
      </c>
    </row>
    <row r="70" spans="1:6">
      <c r="A70" s="16" t="s">
        <v>381</v>
      </c>
      <c r="B70" s="24">
        <v>116884674</v>
      </c>
      <c r="C70" s="24"/>
      <c r="D70" s="3">
        <f t="shared" si="1"/>
        <v>116884674</v>
      </c>
      <c r="E70" t="s">
        <v>436</v>
      </c>
      <c r="F70" t="e">
        <f>VLOOKUP($A70,'Caseware TB'!$B$2:$B$281,1,0)</f>
        <v>#N/A</v>
      </c>
    </row>
    <row r="71" spans="1:6">
      <c r="A71" s="12" t="s">
        <v>95</v>
      </c>
      <c r="B71" s="24">
        <v>195464238.19999999</v>
      </c>
      <c r="C71" s="24"/>
      <c r="D71" s="3">
        <f t="shared" si="1"/>
        <v>195464238</v>
      </c>
      <c r="E71" t="s">
        <v>436</v>
      </c>
      <c r="F71" t="str">
        <f>VLOOKUP($A71,'Caseware TB'!$B$2:$B$281,1,0)</f>
        <v>Double Front Panel</v>
      </c>
    </row>
    <row r="72" spans="1:6">
      <c r="A72" s="16" t="s">
        <v>96</v>
      </c>
      <c r="B72" s="24">
        <v>157038000</v>
      </c>
      <c r="C72" s="24"/>
      <c r="D72" s="3">
        <f t="shared" si="1"/>
        <v>157038000</v>
      </c>
      <c r="E72" t="s">
        <v>436</v>
      </c>
      <c r="F72" t="str">
        <f>VLOOKUP($A72,'Caseware TB'!$B$2:$B$281,1,0)</f>
        <v>DUST COLLECTION UNIT</v>
      </c>
    </row>
    <row r="73" spans="1:6" ht="24">
      <c r="A73" s="18" t="s">
        <v>382</v>
      </c>
      <c r="B73" s="24">
        <v>261730000</v>
      </c>
      <c r="C73" s="24"/>
      <c r="D73" s="3">
        <f t="shared" si="1"/>
        <v>261730000</v>
      </c>
      <c r="E73" t="s">
        <v>436</v>
      </c>
      <c r="F73" t="e">
        <f>VLOOKUP($A73,'Caseware TB'!$B$2:$B$281,1,0)</f>
        <v>#N/A</v>
      </c>
    </row>
    <row r="74" spans="1:6">
      <c r="A74" s="16" t="s">
        <v>98</v>
      </c>
      <c r="B74" s="24">
        <v>80014600</v>
      </c>
      <c r="C74" s="24"/>
      <c r="D74" s="3">
        <f t="shared" si="1"/>
        <v>80014600</v>
      </c>
      <c r="E74" t="s">
        <v>436</v>
      </c>
      <c r="F74" t="str">
        <f>VLOOKUP($A74,'Caseware TB'!$B$2:$B$281,1,0)</f>
        <v>Elevator (Cement Silo Feeder)</v>
      </c>
    </row>
    <row r="75" spans="1:6">
      <c r="A75" s="12" t="s">
        <v>99</v>
      </c>
      <c r="B75" s="24">
        <v>927846136.27999997</v>
      </c>
      <c r="C75" s="24"/>
      <c r="D75" s="3">
        <f t="shared" si="1"/>
        <v>927846136</v>
      </c>
      <c r="E75" t="s">
        <v>436</v>
      </c>
      <c r="F75" t="str">
        <f>VLOOKUP($A75,'Caseware TB'!$B$2:$B$281,1,0)</f>
        <v>ESSENTIAL ITEMS</v>
      </c>
    </row>
    <row r="76" spans="1:6">
      <c r="A76" s="16" t="s">
        <v>100</v>
      </c>
      <c r="B76" s="24">
        <v>36358001.960000001</v>
      </c>
      <c r="C76" s="24"/>
      <c r="D76" s="3">
        <f t="shared" si="1"/>
        <v>36358002</v>
      </c>
      <c r="E76" t="s">
        <v>436</v>
      </c>
      <c r="F76" t="str">
        <f>VLOOKUP($A76,'Caseware TB'!$B$2:$B$281,1,0)</f>
        <v>Feed Hopper (COMPLETE)</v>
      </c>
    </row>
    <row r="77" spans="1:6">
      <c r="A77" s="11" t="s">
        <v>101</v>
      </c>
      <c r="B77" s="24">
        <v>62571076.259999998</v>
      </c>
      <c r="C77" s="24"/>
      <c r="D77" s="3">
        <f t="shared" si="1"/>
        <v>62571076</v>
      </c>
      <c r="E77" t="s">
        <v>436</v>
      </c>
      <c r="F77" t="str">
        <f>VLOOKUP($A77,'Caseware TB'!$B$2:$B$281,1,0)</f>
        <v>Filter Bag</v>
      </c>
    </row>
    <row r="78" spans="1:6">
      <c r="A78" s="12" t="s">
        <v>383</v>
      </c>
      <c r="B78" s="24">
        <v>17170095.260000002</v>
      </c>
      <c r="C78" s="24"/>
      <c r="D78" s="3">
        <f t="shared" si="1"/>
        <v>17170095</v>
      </c>
      <c r="E78" t="s">
        <v>436</v>
      </c>
      <c r="F78" t="e">
        <f>VLOOKUP($A78,'Caseware TB'!$B$2:$B$281,1,0)</f>
        <v>#N/A</v>
      </c>
    </row>
    <row r="79" spans="1:6">
      <c r="A79" s="17" t="s">
        <v>103</v>
      </c>
      <c r="B79" s="24">
        <v>128546820</v>
      </c>
      <c r="C79" s="24"/>
      <c r="D79" s="3">
        <f t="shared" si="1"/>
        <v>128546820</v>
      </c>
      <c r="E79" t="s">
        <v>436</v>
      </c>
      <c r="F79" t="str">
        <f>VLOOKUP($A79,'Caseware TB'!$B$2:$B$281,1,0)</f>
        <v>Girth Gear and Pinion Shaft for 15TPH</v>
      </c>
    </row>
    <row r="80" spans="1:6">
      <c r="A80" s="12" t="s">
        <v>104</v>
      </c>
      <c r="B80" s="24">
        <v>486070000</v>
      </c>
      <c r="C80" s="24"/>
      <c r="D80" s="3">
        <f t="shared" si="1"/>
        <v>486070000</v>
      </c>
      <c r="E80" t="s">
        <v>436</v>
      </c>
      <c r="F80" t="str">
        <f>VLOOKUP($A80,'Caseware TB'!$B$2:$B$281,1,0)</f>
        <v>GRINDING MEDIA</v>
      </c>
    </row>
    <row r="81" spans="1:6">
      <c r="A81" s="16" t="s">
        <v>105</v>
      </c>
      <c r="B81" s="24">
        <v>290930587.60000002</v>
      </c>
      <c r="C81" s="24"/>
      <c r="D81" s="3">
        <f t="shared" si="1"/>
        <v>290930588</v>
      </c>
      <c r="E81" t="s">
        <v>436</v>
      </c>
      <c r="F81" t="str">
        <f>VLOOKUP($A81,'Caseware TB'!$B$2:$B$281,1,0)</f>
        <v>GROUTING HOPPER</v>
      </c>
    </row>
    <row r="82" spans="1:6">
      <c r="A82" s="17" t="s">
        <v>106</v>
      </c>
      <c r="B82" s="24">
        <v>211470011.40000001</v>
      </c>
      <c r="C82" s="24"/>
      <c r="D82" s="3">
        <f t="shared" si="1"/>
        <v>211470011</v>
      </c>
      <c r="E82" t="s">
        <v>436</v>
      </c>
      <c r="F82" t="str">
        <f>VLOOKUP($A82,'Caseware TB'!$B$2:$B$281,1,0)</f>
        <v>HELICAL GEAR BOX (COMPLETE ) SHIPPED</v>
      </c>
    </row>
    <row r="83" spans="1:6">
      <c r="A83" s="12" t="s">
        <v>384</v>
      </c>
      <c r="B83" s="24">
        <v>370967643.60000002</v>
      </c>
      <c r="C83" s="24"/>
      <c r="D83" s="3">
        <f t="shared" si="1"/>
        <v>370967644</v>
      </c>
      <c r="E83" t="s">
        <v>436</v>
      </c>
      <c r="F83" t="str">
        <f>VLOOKUP($A83,'Caseware TB'!$B$2:$B$281,1,0)</f>
        <v>HFO Burner</v>
      </c>
    </row>
    <row r="84" spans="1:6">
      <c r="A84" s="16" t="s">
        <v>385</v>
      </c>
      <c r="B84" s="24">
        <v>352764104.20999998</v>
      </c>
      <c r="C84" s="24"/>
      <c r="D84" s="3">
        <f t="shared" si="1"/>
        <v>352764104</v>
      </c>
      <c r="E84" t="s">
        <v>436</v>
      </c>
      <c r="F84" t="str">
        <f>VLOOKUP($A84,'Caseware TB'!$B$2:$B$281,1,0)</f>
        <v>Hot Air Generator</v>
      </c>
    </row>
    <row r="85" spans="1:6">
      <c r="A85" s="11" t="s">
        <v>109</v>
      </c>
      <c r="B85" s="24">
        <v>178558370.41999999</v>
      </c>
      <c r="C85" s="24"/>
      <c r="D85" s="3">
        <f t="shared" si="1"/>
        <v>178558370</v>
      </c>
      <c r="E85" t="s">
        <v>436</v>
      </c>
      <c r="F85" t="str">
        <f>VLOOKUP($A85,'Caseware TB'!$B$2:$B$281,1,0)</f>
        <v>HT Motor</v>
      </c>
    </row>
    <row r="86" spans="1:6">
      <c r="A86" s="16" t="s">
        <v>110</v>
      </c>
      <c r="B86" s="24">
        <v>121688006.56</v>
      </c>
      <c r="C86" s="24"/>
      <c r="D86" s="3">
        <f t="shared" si="1"/>
        <v>121688007</v>
      </c>
      <c r="E86" t="s">
        <v>436</v>
      </c>
      <c r="F86" t="str">
        <f>VLOOKUP($A86,'Caseware TB'!$B$2:$B$281,1,0)</f>
        <v>IMPACTOR (COMPLETE)</v>
      </c>
    </row>
    <row r="87" spans="1:6">
      <c r="A87" s="12" t="s">
        <v>111</v>
      </c>
      <c r="B87" s="24">
        <v>3709000</v>
      </c>
      <c r="C87" s="24"/>
      <c r="D87" s="3">
        <f t="shared" si="1"/>
        <v>3709000</v>
      </c>
      <c r="E87" t="s">
        <v>436</v>
      </c>
      <c r="F87" t="str">
        <f>VLOOKUP($A87,'Caseware TB'!$B$2:$B$281,1,0)</f>
        <v>Industrial Gases</v>
      </c>
    </row>
    <row r="88" spans="1:6">
      <c r="A88" s="16" t="s">
        <v>112</v>
      </c>
      <c r="B88" s="24">
        <v>918148415.27999997</v>
      </c>
      <c r="C88" s="24"/>
      <c r="D88" s="3">
        <f t="shared" si="1"/>
        <v>918148415</v>
      </c>
      <c r="E88" t="s">
        <v>436</v>
      </c>
      <c r="F88" t="str">
        <f>VLOOKUP($A88,'Caseware TB'!$B$2:$B$281,1,0)</f>
        <v>Laboratory &amp; Weighbridge</v>
      </c>
    </row>
    <row r="89" spans="1:6">
      <c r="A89" s="11" t="s">
        <v>113</v>
      </c>
      <c r="B89" s="24">
        <v>53841600</v>
      </c>
      <c r="C89" s="24"/>
      <c r="D89" s="3">
        <f t="shared" si="1"/>
        <v>53841600</v>
      </c>
      <c r="E89" t="s">
        <v>436</v>
      </c>
      <c r="F89" t="str">
        <f>VLOOKUP($A89,'Caseware TB'!$B$2:$B$281,1,0)</f>
        <v>Liquid Starter</v>
      </c>
    </row>
    <row r="90" spans="1:6">
      <c r="A90" s="16" t="s">
        <v>114</v>
      </c>
      <c r="B90" s="24">
        <v>494061909.76999998</v>
      </c>
      <c r="C90" s="24"/>
      <c r="D90" s="3">
        <f t="shared" si="1"/>
        <v>494061910</v>
      </c>
      <c r="E90" t="s">
        <v>436</v>
      </c>
      <c r="F90" t="str">
        <f>VLOOKUP($A90,'Caseware TB'!$B$2:$B$281,1,0)</f>
        <v>Mill Diaphragm Liners</v>
      </c>
    </row>
    <row r="91" spans="1:6">
      <c r="A91" s="16" t="s">
        <v>115</v>
      </c>
      <c r="B91" s="24">
        <v>7791000.4199999999</v>
      </c>
      <c r="C91" s="24"/>
      <c r="D91" s="3">
        <f t="shared" si="1"/>
        <v>7791000</v>
      </c>
      <c r="E91" t="s">
        <v>436</v>
      </c>
      <c r="F91" t="str">
        <f>VLOOKUP($A91,'Caseware TB'!$B$2:$B$281,1,0)</f>
        <v>MILL DISCHARGE CHUTE</v>
      </c>
    </row>
    <row r="92" spans="1:6">
      <c r="A92" s="12" t="s">
        <v>116</v>
      </c>
      <c r="B92" s="24">
        <v>80762400</v>
      </c>
      <c r="C92" s="24"/>
      <c r="D92" s="3">
        <f t="shared" si="1"/>
        <v>80762400</v>
      </c>
      <c r="E92" t="s">
        <v>436</v>
      </c>
      <c r="F92" t="str">
        <f>VLOOKUP($A92,'Caseware TB'!$B$2:$B$281,1,0)</f>
        <v>Mill Dust collector</v>
      </c>
    </row>
    <row r="93" spans="1:6">
      <c r="A93" s="16" t="s">
        <v>386</v>
      </c>
      <c r="B93" s="24">
        <v>238331792.37</v>
      </c>
      <c r="C93" s="24"/>
      <c r="D93" s="3">
        <f t="shared" si="1"/>
        <v>238331792</v>
      </c>
      <c r="E93" t="s">
        <v>436</v>
      </c>
      <c r="F93" t="e">
        <f>VLOOKUP($A93,'Caseware TB'!$B$2:$B$281,1,0)</f>
        <v>#N/A</v>
      </c>
    </row>
    <row r="94" spans="1:6">
      <c r="A94" s="12" t="s">
        <v>117</v>
      </c>
      <c r="B94" s="24">
        <v>164516000</v>
      </c>
      <c r="C94" s="24"/>
      <c r="D94" s="3">
        <f t="shared" si="1"/>
        <v>164516000</v>
      </c>
      <c r="E94" t="s">
        <v>436</v>
      </c>
      <c r="F94" t="str">
        <f>VLOOKUP($A94,'Caseware TB'!$B$2:$B$281,1,0)</f>
        <v>Packing machine</v>
      </c>
    </row>
    <row r="95" spans="1:6">
      <c r="A95" s="16" t="s">
        <v>118</v>
      </c>
      <c r="B95" s="24">
        <v>157483907.03</v>
      </c>
      <c r="C95" s="24"/>
      <c r="D95" s="3">
        <f t="shared" si="1"/>
        <v>157483907</v>
      </c>
      <c r="E95" t="s">
        <v>436</v>
      </c>
      <c r="F95" t="str">
        <f>VLOOKUP($A95,'Caseware TB'!$B$2:$B$281,1,0)</f>
        <v>Pannels &amp; transformer</v>
      </c>
    </row>
    <row r="96" spans="1:6">
      <c r="A96" s="12" t="s">
        <v>119</v>
      </c>
      <c r="B96" s="24">
        <v>1810896756.79</v>
      </c>
      <c r="C96" s="24"/>
      <c r="D96" s="3">
        <f t="shared" si="1"/>
        <v>1810896757</v>
      </c>
      <c r="E96" t="s">
        <v>436</v>
      </c>
      <c r="F96" t="str">
        <f>VLOOKUP($A96,'Caseware TB'!$B$2:$B$281,1,0)</f>
        <v>Plant &amp; Machinery</v>
      </c>
    </row>
    <row r="97" spans="1:6">
      <c r="A97" s="16" t="s">
        <v>120</v>
      </c>
      <c r="B97" s="24">
        <v>1870644859.6800001</v>
      </c>
      <c r="C97" s="24"/>
      <c r="D97" s="3">
        <f t="shared" si="1"/>
        <v>1870644860</v>
      </c>
      <c r="E97" t="s">
        <v>436</v>
      </c>
      <c r="F97" t="str">
        <f>VLOOKUP($A97,'Caseware TB'!$B$2:$B$281,1,0)</f>
        <v>Plant  &amp; Other Equipment</v>
      </c>
    </row>
    <row r="98" spans="1:6">
      <c r="A98" s="12" t="s">
        <v>387</v>
      </c>
      <c r="B98" s="24">
        <v>6164500</v>
      </c>
      <c r="C98" s="24"/>
      <c r="D98" s="3">
        <f t="shared" si="1"/>
        <v>6164500</v>
      </c>
      <c r="E98" t="s">
        <v>436</v>
      </c>
      <c r="F98" t="e">
        <f>VLOOKUP($A98,'Caseware TB'!$B$2:$B$281,1,0)</f>
        <v>#N/A</v>
      </c>
    </row>
    <row r="99" spans="1:6">
      <c r="A99" s="16" t="s">
        <v>121</v>
      </c>
      <c r="B99" s="24">
        <v>34024900</v>
      </c>
      <c r="C99" s="24"/>
      <c r="D99" s="3">
        <f t="shared" si="1"/>
        <v>34024900</v>
      </c>
      <c r="E99" t="s">
        <v>436</v>
      </c>
      <c r="F99" t="str">
        <f>VLOOKUP($A99,'Caseware TB'!$B$2:$B$281,1,0)</f>
        <v>ROTARY SCREEN SEPARATOR</v>
      </c>
    </row>
    <row r="100" spans="1:6">
      <c r="A100" s="12" t="s">
        <v>122</v>
      </c>
      <c r="B100" s="24">
        <v>1630401659.3499999</v>
      </c>
      <c r="C100" s="24"/>
      <c r="D100" s="3">
        <f t="shared" si="1"/>
        <v>1630401659</v>
      </c>
      <c r="E100" t="s">
        <v>436</v>
      </c>
      <c r="F100" t="str">
        <f>VLOOKUP($A100,'Caseware TB'!$B$2:$B$281,1,0)</f>
        <v>Rotatory Dryer</v>
      </c>
    </row>
    <row r="101" spans="1:6">
      <c r="A101" s="12" t="s">
        <v>123</v>
      </c>
      <c r="B101" s="24">
        <v>220601000</v>
      </c>
      <c r="C101" s="24"/>
      <c r="D101" s="3">
        <f t="shared" si="1"/>
        <v>220601000</v>
      </c>
      <c r="E101" t="s">
        <v>436</v>
      </c>
      <c r="F101" t="str">
        <f>VLOOKUP($A101,'Caseware TB'!$B$2:$B$281,1,0)</f>
        <v>Slip-Ring Motor</v>
      </c>
    </row>
    <row r="102" spans="1:6">
      <c r="A102" s="12" t="s">
        <v>124</v>
      </c>
      <c r="B102" s="24">
        <v>26920800</v>
      </c>
      <c r="C102" s="24"/>
      <c r="D102" s="3">
        <f t="shared" si="1"/>
        <v>26920800</v>
      </c>
      <c r="E102" t="s">
        <v>436</v>
      </c>
      <c r="F102" t="str">
        <f>VLOOKUP($A102,'Caseware TB'!$B$2:$B$281,1,0)</f>
        <v>SPELEGE HOPPER</v>
      </c>
    </row>
    <row r="103" spans="1:6">
      <c r="A103" s="17" t="s">
        <v>125</v>
      </c>
      <c r="B103" s="24">
        <v>64254715</v>
      </c>
      <c r="C103" s="24"/>
      <c r="D103" s="3">
        <f t="shared" si="1"/>
        <v>64254715</v>
      </c>
      <c r="E103" t="s">
        <v>436</v>
      </c>
      <c r="F103" t="str">
        <f>VLOOKUP($A103,'Caseware TB'!$B$2:$B$281,1,0)</f>
        <v>TRANSFORMER'S HT LOAD1200KW,</v>
      </c>
    </row>
    <row r="104" spans="1:6">
      <c r="A104" s="16" t="s">
        <v>126</v>
      </c>
      <c r="B104" s="24">
        <v>168837377.63999999</v>
      </c>
      <c r="C104" s="24"/>
      <c r="D104" s="3">
        <f t="shared" si="1"/>
        <v>168837378</v>
      </c>
      <c r="E104" t="s">
        <v>436</v>
      </c>
      <c r="F104" t="str">
        <f>VLOOKUP($A104,'Caseware TB'!$B$2:$B$281,1,0)</f>
        <v>Transformer 315 Kva/33kv/433k</v>
      </c>
    </row>
    <row r="105" spans="1:6">
      <c r="A105" s="17" t="s">
        <v>127</v>
      </c>
      <c r="B105" s="24">
        <v>25798315.699999999</v>
      </c>
      <c r="C105" s="24"/>
      <c r="D105" s="3">
        <f t="shared" si="1"/>
        <v>25798316</v>
      </c>
      <c r="E105" t="s">
        <v>436</v>
      </c>
      <c r="F105" t="str">
        <f>VLOOKUP($A105,'Caseware TB'!$B$2:$B$281,1,0)</f>
        <v>Transformer IEC 61869 Ratio 160/5-5A</v>
      </c>
    </row>
    <row r="106" spans="1:6">
      <c r="A106" s="11" t="s">
        <v>128</v>
      </c>
      <c r="B106" s="24">
        <v>171994000</v>
      </c>
      <c r="C106" s="24"/>
      <c r="D106" s="3">
        <f t="shared" si="1"/>
        <v>171994000</v>
      </c>
      <c r="E106" t="s">
        <v>436</v>
      </c>
      <c r="F106" t="str">
        <f>VLOOKUP($A106,'Caseware TB'!$B$2:$B$281,1,0)</f>
        <v>Weight Belt</v>
      </c>
    </row>
    <row r="107" spans="1:6">
      <c r="A107" s="16" t="s">
        <v>388</v>
      </c>
      <c r="B107" s="24">
        <v>385189284.92000002</v>
      </c>
      <c r="C107" s="24"/>
      <c r="D107" s="3">
        <f t="shared" si="1"/>
        <v>385189285</v>
      </c>
      <c r="E107" t="s">
        <v>436</v>
      </c>
      <c r="F107" t="e">
        <f>VLOOKUP($A107,'Caseware TB'!$B$2:$B$281,1,0)</f>
        <v>#N/A</v>
      </c>
    </row>
    <row r="108" spans="1:6">
      <c r="A108" s="16" t="s">
        <v>389</v>
      </c>
      <c r="B108" s="24">
        <v>119444130.66</v>
      </c>
      <c r="C108" s="24"/>
      <c r="D108" s="3">
        <f t="shared" si="1"/>
        <v>119444131</v>
      </c>
      <c r="E108" t="s">
        <v>436</v>
      </c>
      <c r="F108" t="e">
        <f>VLOOKUP($A108,'Caseware TB'!$B$2:$B$281,1,0)</f>
        <v>#N/A</v>
      </c>
    </row>
    <row r="109" spans="1:6">
      <c r="A109" s="16" t="s">
        <v>129</v>
      </c>
      <c r="B109" s="24">
        <v>92891881.859999999</v>
      </c>
      <c r="C109" s="24"/>
      <c r="D109" s="3">
        <f t="shared" si="1"/>
        <v>92891882</v>
      </c>
      <c r="E109" t="s">
        <v>436</v>
      </c>
      <c r="F109" t="str">
        <f>VLOOKUP($A109,'Caseware TB'!$B$2:$B$281,1,0)</f>
        <v>Toyota Hilux UBG 561F</v>
      </c>
    </row>
    <row r="110" spans="1:6">
      <c r="A110" s="16" t="s">
        <v>131</v>
      </c>
      <c r="B110" s="24">
        <v>31000000</v>
      </c>
      <c r="C110" s="24"/>
      <c r="D110" s="3">
        <f t="shared" si="1"/>
        <v>31000000</v>
      </c>
      <c r="E110" t="s">
        <v>436</v>
      </c>
      <c r="F110" t="str">
        <f>VLOOKUP($A110,'Caseware TB'!$B$2:$B$281,1,0)</f>
        <v>Toyota Probox UBJ 444S</v>
      </c>
    </row>
    <row r="111" spans="1:6">
      <c r="A111" s="16" t="s">
        <v>132</v>
      </c>
      <c r="B111" s="24">
        <v>25050000</v>
      </c>
      <c r="C111" s="24"/>
      <c r="D111" s="3">
        <f t="shared" si="1"/>
        <v>25050000</v>
      </c>
      <c r="E111" t="s">
        <v>436</v>
      </c>
      <c r="F111" t="str">
        <f>VLOOKUP($A111,'Caseware TB'!$B$2:$B$281,1,0)</f>
        <v>Toyota Wish UBJ 079G</v>
      </c>
    </row>
    <row r="112" spans="1:6">
      <c r="A112" s="17" t="s">
        <v>390</v>
      </c>
      <c r="B112" s="24">
        <v>174042957.75</v>
      </c>
      <c r="C112" s="24"/>
      <c r="D112" s="3">
        <f t="shared" si="1"/>
        <v>174042958</v>
      </c>
      <c r="E112" t="s">
        <v>436</v>
      </c>
      <c r="F112" t="e">
        <f>VLOOKUP($A112,'Caseware TB'!$B$2:$B$281,1,0)</f>
        <v>#N/A</v>
      </c>
    </row>
    <row r="113" spans="1:6">
      <c r="A113" s="16" t="s">
        <v>391</v>
      </c>
      <c r="B113" s="24">
        <v>35500000</v>
      </c>
      <c r="C113" s="24"/>
      <c r="D113" s="3">
        <f t="shared" si="1"/>
        <v>35500000</v>
      </c>
      <c r="E113" t="s">
        <v>436</v>
      </c>
      <c r="F113" t="e">
        <f>VLOOKUP($A113,'Caseware TB'!$B$2:$B$281,1,0)</f>
        <v>#N/A</v>
      </c>
    </row>
    <row r="114" spans="1:6">
      <c r="A114" s="16" t="s">
        <v>392</v>
      </c>
      <c r="B114" s="24">
        <v>35500000</v>
      </c>
      <c r="C114" s="24"/>
      <c r="D114" s="3">
        <f t="shared" si="1"/>
        <v>35500000</v>
      </c>
      <c r="E114" t="s">
        <v>436</v>
      </c>
      <c r="F114" t="e">
        <f>VLOOKUP($A114,'Caseware TB'!$B$2:$B$281,1,0)</f>
        <v>#N/A</v>
      </c>
    </row>
    <row r="115" spans="1:6">
      <c r="A115" s="12" t="s">
        <v>135</v>
      </c>
      <c r="B115" s="24">
        <v>344556265.45999998</v>
      </c>
      <c r="C115" s="24"/>
      <c r="D115" s="3">
        <f t="shared" si="1"/>
        <v>344556265</v>
      </c>
      <c r="E115" t="s">
        <v>436</v>
      </c>
      <c r="F115" t="str">
        <f>VLOOKUP($A115,'Caseware TB'!$B$2:$B$281,1,0)</f>
        <v>Wheel Loader</v>
      </c>
    </row>
    <row r="116" spans="1:6">
      <c r="A116" s="9" t="s">
        <v>393</v>
      </c>
      <c r="B116" s="24">
        <v>6262553289.1599998</v>
      </c>
      <c r="C116" s="24"/>
      <c r="D116" s="3">
        <f t="shared" si="1"/>
        <v>6262553289</v>
      </c>
      <c r="E116" t="s">
        <v>436</v>
      </c>
      <c r="F116" t="e">
        <f>VLOOKUP($A116,'Caseware TB'!$B$2:$B$281,1,0)</f>
        <v>#N/A</v>
      </c>
    </row>
    <row r="117" spans="1:6">
      <c r="A117" s="11" t="s">
        <v>151</v>
      </c>
      <c r="B117" s="25"/>
      <c r="C117" s="25">
        <v>819697.99</v>
      </c>
      <c r="D117" s="3">
        <f t="shared" si="1"/>
        <v>-819698</v>
      </c>
      <c r="E117" t="s">
        <v>436</v>
      </c>
      <c r="F117" t="str">
        <f>VLOOKUP($A117,'Caseware TB'!$B$2:$B$281,1,0)</f>
        <v>Bank Guarantee /Deposits - Pozzolona</v>
      </c>
    </row>
    <row r="118" spans="1:6">
      <c r="A118" s="11" t="s">
        <v>153</v>
      </c>
      <c r="B118" s="25">
        <v>21000000</v>
      </c>
      <c r="C118" s="25"/>
      <c r="D118" s="3">
        <f t="shared" si="1"/>
        <v>21000000</v>
      </c>
      <c r="E118" t="s">
        <v>436</v>
      </c>
      <c r="F118" t="str">
        <f>VLOOKUP($A118,'Caseware TB'!$B$2:$B$281,1,0)</f>
        <v>Deposit for Gas Cylinders</v>
      </c>
    </row>
    <row r="119" spans="1:6">
      <c r="A119" s="11" t="s">
        <v>394</v>
      </c>
      <c r="B119" s="25">
        <v>78461014.329999998</v>
      </c>
      <c r="C119" s="25"/>
      <c r="D119" s="3">
        <f t="shared" si="1"/>
        <v>78461014</v>
      </c>
      <c r="E119" t="s">
        <v>436</v>
      </c>
      <c r="F119" t="str">
        <f>VLOOKUP($A119,'Caseware TB'!$B$2:$B$281,1,0)</f>
        <v>Halai Advance for Machinery</v>
      </c>
    </row>
    <row r="120" spans="1:6">
      <c r="A120" s="11" t="s">
        <v>395</v>
      </c>
      <c r="B120" s="25">
        <v>4037297</v>
      </c>
      <c r="C120" s="25"/>
      <c r="D120" s="3">
        <f t="shared" ref="D120:D163" si="2">ROUND(B120-C120,0)</f>
        <v>4037297</v>
      </c>
      <c r="E120" t="s">
        <v>436</v>
      </c>
      <c r="F120" t="str">
        <f>VLOOKUP($A120,'Caseware TB'!$B$2:$B$281,1,0)</f>
        <v>Security Deposit for Staff Accomdation $</v>
      </c>
    </row>
    <row r="121" spans="1:6">
      <c r="A121" s="11" t="s">
        <v>396</v>
      </c>
      <c r="B121" s="25">
        <v>5496963.3799999999</v>
      </c>
      <c r="C121" s="25"/>
      <c r="D121" s="29">
        <f t="shared" si="2"/>
        <v>5496963</v>
      </c>
      <c r="E121" t="s">
        <v>436</v>
      </c>
      <c r="F121" t="e">
        <f>VLOOKUP($A121,'Caseware TB'!$B$2:$B$281,1,0)</f>
        <v>#N/A</v>
      </c>
    </row>
    <row r="122" spans="1:6">
      <c r="A122" s="15" t="s">
        <v>149</v>
      </c>
      <c r="B122" s="27">
        <v>57561252.5</v>
      </c>
      <c r="C122" s="27"/>
      <c r="D122" s="3">
        <f t="shared" si="2"/>
        <v>57561253</v>
      </c>
      <c r="E122" t="s">
        <v>436</v>
      </c>
      <c r="F122" t="str">
        <f>VLOOKUP($A122,'Caseware TB'!$B$2:$B$281,1,0)</f>
        <v>Advances to Staff</v>
      </c>
    </row>
    <row r="123" spans="1:6">
      <c r="A123" s="16" t="s">
        <v>397</v>
      </c>
      <c r="B123" s="24">
        <v>68511755.599999994</v>
      </c>
      <c r="C123" s="24"/>
      <c r="D123" s="3">
        <f t="shared" si="2"/>
        <v>68511756</v>
      </c>
      <c r="E123" t="s">
        <v>436</v>
      </c>
      <c r="F123" t="str">
        <f>VLOOKUP($A123,'Caseware TB'!$B$2:$B$281,1,0)</f>
        <v>DTB BANK SHAMIL USD</v>
      </c>
    </row>
    <row r="124" spans="1:6">
      <c r="A124" s="16" t="s">
        <v>167</v>
      </c>
      <c r="B124" s="24">
        <v>41726085</v>
      </c>
      <c r="C124" s="24"/>
      <c r="D124" s="3">
        <f t="shared" si="2"/>
        <v>41726085</v>
      </c>
      <c r="E124" t="s">
        <v>436</v>
      </c>
      <c r="F124" t="str">
        <f>VLOOKUP($A124,'Caseware TB'!$B$2:$B$281,1,0)</f>
        <v>DTB BANK UGX SHAMIL</v>
      </c>
    </row>
    <row r="125" spans="1:6">
      <c r="A125" s="16" t="s">
        <v>398</v>
      </c>
      <c r="B125" s="24">
        <v>1500000</v>
      </c>
      <c r="C125" s="24"/>
      <c r="D125" s="3">
        <f t="shared" si="2"/>
        <v>1500000</v>
      </c>
      <c r="E125" t="s">
        <v>436</v>
      </c>
      <c r="F125" t="str">
        <f>VLOOKUP($A125,'Caseware TB'!$B$2:$B$281,1,0)</f>
        <v>MR. NOWFAL -DTB UGX</v>
      </c>
    </row>
    <row r="126" spans="1:6">
      <c r="A126" s="16" t="s">
        <v>399</v>
      </c>
      <c r="B126" s="24">
        <v>1101081</v>
      </c>
      <c r="C126" s="24"/>
      <c r="D126" s="3">
        <f t="shared" si="2"/>
        <v>1101081</v>
      </c>
      <c r="E126" t="s">
        <v>436</v>
      </c>
      <c r="F126" t="str">
        <f>VLOOKUP($A126,'Caseware TB'!$B$2:$B$281,1,0)</f>
        <v>MR. NOWFAL- DTB USD</v>
      </c>
    </row>
    <row r="127" spans="1:6">
      <c r="A127" s="16" t="s">
        <v>400</v>
      </c>
      <c r="B127" s="24">
        <v>326109000</v>
      </c>
      <c r="C127" s="24"/>
      <c r="D127" s="3">
        <f t="shared" si="2"/>
        <v>326109000</v>
      </c>
      <c r="E127" t="s">
        <v>436</v>
      </c>
      <c r="F127" t="str">
        <f>VLOOKUP($A127,'Caseware TB'!$B$2:$B$281,1,0)</f>
        <v>Shamil Razack - Director</v>
      </c>
    </row>
    <row r="128" spans="1:6">
      <c r="A128" s="11" t="s">
        <v>401</v>
      </c>
      <c r="B128" s="25">
        <v>27804500</v>
      </c>
      <c r="C128" s="25"/>
      <c r="D128" s="29">
        <f t="shared" si="2"/>
        <v>27804500</v>
      </c>
      <c r="E128" t="s">
        <v>436</v>
      </c>
      <c r="F128" t="e">
        <f>VLOOKUP($A128,'Caseware TB'!$B$2:$B$281,1,0)</f>
        <v>#N/A</v>
      </c>
    </row>
    <row r="129" spans="1:6">
      <c r="A129" s="11" t="s">
        <v>402</v>
      </c>
      <c r="B129" s="25">
        <v>9689500</v>
      </c>
      <c r="C129" s="25"/>
      <c r="D129" s="29">
        <f t="shared" si="2"/>
        <v>9689500</v>
      </c>
      <c r="E129" t="s">
        <v>436</v>
      </c>
      <c r="F129" t="e">
        <f>VLOOKUP($A129,'Caseware TB'!$B$2:$B$281,1,0)</f>
        <v>#N/A</v>
      </c>
    </row>
    <row r="130" spans="1:6">
      <c r="A130" s="10" t="s">
        <v>156</v>
      </c>
      <c r="B130" s="25">
        <v>7730063618.5900002</v>
      </c>
      <c r="C130" s="25">
        <v>139502378.24000001</v>
      </c>
      <c r="D130" s="3">
        <f t="shared" si="2"/>
        <v>7590561240</v>
      </c>
      <c r="E130" t="s">
        <v>436</v>
      </c>
      <c r="F130" t="str">
        <f>VLOOKUP($A130,'Caseware TB'!$B$2:$B$281,1,0)</f>
        <v>Sundry Debtors</v>
      </c>
    </row>
    <row r="131" spans="1:6">
      <c r="A131" s="10" t="s">
        <v>159</v>
      </c>
      <c r="B131" s="26">
        <v>101651307.84999999</v>
      </c>
      <c r="C131" s="26"/>
      <c r="D131" s="3">
        <f t="shared" si="2"/>
        <v>101651308</v>
      </c>
      <c r="E131" t="s">
        <v>436</v>
      </c>
      <c r="F131" t="str">
        <f>VLOOKUP($A131,'Caseware TB'!$B$2:$B$281,1,0)</f>
        <v>Cash-in-Hand</v>
      </c>
    </row>
    <row r="132" spans="1:6">
      <c r="A132" s="11" t="s">
        <v>403</v>
      </c>
      <c r="B132" s="25">
        <v>206585905</v>
      </c>
      <c r="C132" s="25"/>
      <c r="D132" s="3">
        <f t="shared" si="2"/>
        <v>206585905</v>
      </c>
      <c r="E132" t="s">
        <v>436</v>
      </c>
      <c r="F132" t="str">
        <f>VLOOKUP($A132,'Caseware TB'!$B$2:$B$281,1,0)</f>
        <v>Bank of Baroda Ugx</v>
      </c>
    </row>
    <row r="133" spans="1:6">
      <c r="A133" s="11" t="s">
        <v>404</v>
      </c>
      <c r="B133" s="25">
        <v>19576853.149999999</v>
      </c>
      <c r="C133" s="25"/>
      <c r="D133" s="3">
        <f t="shared" si="2"/>
        <v>19576853</v>
      </c>
      <c r="E133" t="s">
        <v>436</v>
      </c>
      <c r="F133" t="str">
        <f>VLOOKUP($A133,'Caseware TB'!$B$2:$B$281,1,0)</f>
        <v>Bank of Baroda USD $</v>
      </c>
    </row>
    <row r="134" spans="1:6">
      <c r="A134" s="11" t="s">
        <v>164</v>
      </c>
      <c r="B134" s="25">
        <v>319251442</v>
      </c>
      <c r="C134" s="25"/>
      <c r="D134" s="3">
        <f t="shared" si="2"/>
        <v>319251442</v>
      </c>
      <c r="E134" t="s">
        <v>436</v>
      </c>
      <c r="F134" t="str">
        <f>VLOOKUP($A134,'Caseware TB'!$B$2:$B$281,1,0)</f>
        <v>Centenary Bank UGX</v>
      </c>
    </row>
    <row r="135" spans="1:6">
      <c r="A135" s="11" t="s">
        <v>165</v>
      </c>
      <c r="B135" s="25">
        <v>300000</v>
      </c>
      <c r="C135" s="25"/>
      <c r="D135" s="3">
        <f t="shared" si="2"/>
        <v>300000</v>
      </c>
      <c r="E135" t="s">
        <v>436</v>
      </c>
      <c r="F135" t="str">
        <f>VLOOKUP($A135,'Caseware TB'!$B$2:$B$281,1,0)</f>
        <v>DFCU BANK UGX</v>
      </c>
    </row>
    <row r="136" spans="1:6">
      <c r="A136" s="11" t="s">
        <v>166</v>
      </c>
      <c r="B136" s="25">
        <v>320345403</v>
      </c>
      <c r="C136" s="25"/>
      <c r="D136" s="3">
        <f t="shared" si="2"/>
        <v>320345403</v>
      </c>
      <c r="E136" t="s">
        <v>436</v>
      </c>
      <c r="F136" t="str">
        <f>VLOOKUP($A136,'Caseware TB'!$B$2:$B$281,1,0)</f>
        <v>DTB BANK UGX</v>
      </c>
    </row>
    <row r="137" spans="1:6">
      <c r="A137" s="11" t="s">
        <v>405</v>
      </c>
      <c r="B137" s="25">
        <v>22823537.289999999</v>
      </c>
      <c r="C137" s="25"/>
      <c r="D137" s="3">
        <f t="shared" si="2"/>
        <v>22823537</v>
      </c>
      <c r="E137" t="s">
        <v>436</v>
      </c>
      <c r="F137" t="str">
        <f>VLOOKUP($A137,'Caseware TB'!$B$2:$B$281,1,0)</f>
        <v>DTB BANK - USD ACCOUNT $</v>
      </c>
    </row>
    <row r="138" spans="1:6">
      <c r="A138" s="11" t="s">
        <v>168</v>
      </c>
      <c r="B138" s="25">
        <v>312907155</v>
      </c>
      <c r="C138" s="25"/>
      <c r="D138" s="3">
        <f t="shared" si="2"/>
        <v>312907155</v>
      </c>
      <c r="E138" t="s">
        <v>436</v>
      </c>
      <c r="F138" t="str">
        <f>VLOOKUP($A138,'Caseware TB'!$B$2:$B$281,1,0)</f>
        <v>EQUITY BANK UGX</v>
      </c>
    </row>
    <row r="139" spans="1:6">
      <c r="A139" s="11" t="s">
        <v>406</v>
      </c>
      <c r="B139" s="25">
        <v>27100282.710000001</v>
      </c>
      <c r="C139" s="25"/>
      <c r="D139" s="3">
        <f t="shared" si="2"/>
        <v>27100283</v>
      </c>
      <c r="E139" t="s">
        <v>436</v>
      </c>
      <c r="F139" t="str">
        <f>VLOOKUP($A139,'Caseware TB'!$B$2:$B$281,1,0)</f>
        <v>EQUITY BANK - USD $</v>
      </c>
    </row>
    <row r="140" spans="1:6">
      <c r="A140" s="11" t="s">
        <v>169</v>
      </c>
      <c r="B140" s="25">
        <v>59697292</v>
      </c>
      <c r="C140" s="25"/>
      <c r="D140" s="3">
        <f t="shared" si="2"/>
        <v>59697292</v>
      </c>
      <c r="E140" t="s">
        <v>436</v>
      </c>
      <c r="F140" t="str">
        <f>VLOOKUP($A140,'Caseware TB'!$B$2:$B$281,1,0)</f>
        <v>KCB BANK UGX</v>
      </c>
    </row>
    <row r="141" spans="1:6">
      <c r="A141" s="11" t="s">
        <v>170</v>
      </c>
      <c r="B141" s="25">
        <v>89923560.239999995</v>
      </c>
      <c r="C141" s="25"/>
      <c r="D141" s="3">
        <f t="shared" si="2"/>
        <v>89923560</v>
      </c>
      <c r="E141" t="s">
        <v>436</v>
      </c>
      <c r="F141" t="str">
        <f>VLOOKUP($A141,'Caseware TB'!$B$2:$B$281,1,0)</f>
        <v>KCB BANK USD</v>
      </c>
    </row>
    <row r="142" spans="1:6">
      <c r="A142" s="11" t="s">
        <v>171</v>
      </c>
      <c r="B142" s="25">
        <v>1016671611</v>
      </c>
      <c r="C142" s="25"/>
      <c r="D142" s="3">
        <f t="shared" si="2"/>
        <v>1016671611</v>
      </c>
      <c r="E142" t="s">
        <v>436</v>
      </c>
      <c r="F142" t="str">
        <f>VLOOKUP($A142,'Caseware TB'!$B$2:$B$281,1,0)</f>
        <v>Stanbic Bank UGX</v>
      </c>
    </row>
    <row r="143" spans="1:6">
      <c r="A143" s="11" t="s">
        <v>172</v>
      </c>
      <c r="B143" s="25">
        <v>31851043.489999998</v>
      </c>
      <c r="C143" s="25"/>
      <c r="D143" s="3">
        <f t="shared" si="2"/>
        <v>31851043</v>
      </c>
      <c r="E143" t="s">
        <v>436</v>
      </c>
      <c r="F143" t="str">
        <f>VLOOKUP($A143,'Caseware TB'!$B$2:$B$281,1,0)</f>
        <v>Stanbic Bank USD</v>
      </c>
    </row>
    <row r="144" spans="1:6">
      <c r="A144" s="11" t="s">
        <v>407</v>
      </c>
      <c r="B144" s="25">
        <v>12538400</v>
      </c>
      <c r="C144" s="25"/>
      <c r="D144" s="3">
        <f t="shared" si="2"/>
        <v>12538400</v>
      </c>
      <c r="E144" t="s">
        <v>436</v>
      </c>
      <c r="F144" t="str">
        <f>VLOOKUP($A144,'Caseware TB'!$B$2:$B$281,1,0)</f>
        <v>Standard Charterd Bank Ugx</v>
      </c>
    </row>
    <row r="145" spans="1:6">
      <c r="A145" s="11" t="s">
        <v>174</v>
      </c>
      <c r="B145" s="25">
        <v>75249453.760000005</v>
      </c>
      <c r="C145" s="25"/>
      <c r="D145" s="3">
        <f t="shared" si="2"/>
        <v>75249454</v>
      </c>
      <c r="E145" t="s">
        <v>436</v>
      </c>
      <c r="F145" t="str">
        <f>VLOOKUP($A145,'Caseware TB'!$B$2:$B$281,1,0)</f>
        <v>Standard Charterd Bank USD</v>
      </c>
    </row>
    <row r="146" spans="1:6">
      <c r="A146" s="9" t="s">
        <v>408</v>
      </c>
      <c r="B146" s="24"/>
      <c r="C146" s="24">
        <v>3785710694.5799999</v>
      </c>
      <c r="D146" s="3">
        <f t="shared" si="2"/>
        <v>-3785710695</v>
      </c>
      <c r="E146" t="s">
        <v>437</v>
      </c>
      <c r="F146" t="str">
        <f>VLOOKUP($A146,'Caseware TB'!$B$2:$B$281,1,0)</f>
        <v>Clinker Local Sales</v>
      </c>
    </row>
    <row r="147" spans="1:6">
      <c r="A147" s="9" t="s">
        <v>409</v>
      </c>
      <c r="B147" s="24">
        <v>1548439406.8800001</v>
      </c>
      <c r="C147" s="24"/>
      <c r="D147" s="3">
        <f t="shared" si="2"/>
        <v>1548439407</v>
      </c>
      <c r="E147" t="s">
        <v>437</v>
      </c>
      <c r="F147" t="str">
        <f>VLOOKUP($A147,'Caseware TB'!$B$2:$B$281,1,0)</f>
        <v>Discount Account - REBATE (Trading A/c)</v>
      </c>
    </row>
    <row r="148" spans="1:6">
      <c r="A148" s="9" t="s">
        <v>184</v>
      </c>
      <c r="B148" s="24"/>
      <c r="C148" s="24">
        <v>2123968964.1099999</v>
      </c>
      <c r="D148" s="3">
        <f t="shared" si="2"/>
        <v>-2123968964</v>
      </c>
      <c r="E148" t="s">
        <v>437</v>
      </c>
      <c r="F148" t="str">
        <f>VLOOKUP($A148,'Caseware TB'!$B$2:$B$281,1,0)</f>
        <v>Export Sales</v>
      </c>
    </row>
    <row r="149" spans="1:6">
      <c r="A149" s="19" t="s">
        <v>185</v>
      </c>
      <c r="B149" s="24"/>
      <c r="C149" s="24">
        <v>53454863568.580002</v>
      </c>
      <c r="D149" s="3">
        <f t="shared" si="2"/>
        <v>-53454863569</v>
      </c>
      <c r="E149" t="s">
        <v>437</v>
      </c>
      <c r="F149" t="str">
        <f>VLOOKUP($A149,'Caseware TB'!$B$2:$B$281,1,0)</f>
        <v>Sales</v>
      </c>
    </row>
    <row r="150" spans="1:6">
      <c r="A150" s="11" t="s">
        <v>189</v>
      </c>
      <c r="B150" s="25">
        <v>15023540542.200001</v>
      </c>
      <c r="C150" s="25"/>
      <c r="D150" s="3">
        <f t="shared" si="2"/>
        <v>15023540542</v>
      </c>
      <c r="E150" t="s">
        <v>437</v>
      </c>
      <c r="F150" t="str">
        <f>VLOOKUP($A150,'Caseware TB'!$B$2:$B$281,1,0)</f>
        <v>Clinker Purchase - Imports</v>
      </c>
    </row>
    <row r="151" spans="1:6">
      <c r="A151" s="11" t="s">
        <v>192</v>
      </c>
      <c r="B151" s="25">
        <v>266439710.25</v>
      </c>
      <c r="C151" s="25"/>
      <c r="D151" s="3">
        <f t="shared" si="2"/>
        <v>266439710</v>
      </c>
      <c r="E151" t="s">
        <v>437</v>
      </c>
      <c r="F151" t="str">
        <f>VLOOKUP($A151,'Caseware TB'!$B$2:$B$281,1,0)</f>
        <v>Grinding Aid Purchase</v>
      </c>
    </row>
    <row r="152" spans="1:6">
      <c r="A152" s="11" t="s">
        <v>194</v>
      </c>
      <c r="B152" s="25">
        <v>840849453.63</v>
      </c>
      <c r="C152" s="25"/>
      <c r="D152" s="3">
        <f t="shared" si="2"/>
        <v>840849454</v>
      </c>
      <c r="E152" t="s">
        <v>437</v>
      </c>
      <c r="F152" t="str">
        <f>VLOOKUP($A152,'Caseware TB'!$B$2:$B$281,1,0)</f>
        <v>Gypsum Purchase</v>
      </c>
    </row>
    <row r="153" spans="1:6">
      <c r="A153" s="11" t="s">
        <v>196</v>
      </c>
      <c r="B153" s="25">
        <v>356400000</v>
      </c>
      <c r="C153" s="25"/>
      <c r="D153" s="3">
        <f t="shared" si="2"/>
        <v>356400000</v>
      </c>
      <c r="E153" t="s">
        <v>437</v>
      </c>
      <c r="F153" t="str">
        <f>VLOOKUP($A153,'Caseware TB'!$B$2:$B$281,1,0)</f>
        <v>Digital Tax Stamps Purchase</v>
      </c>
    </row>
    <row r="154" spans="1:6">
      <c r="A154" s="11" t="s">
        <v>201</v>
      </c>
      <c r="B154" s="25">
        <v>2965505096.3299999</v>
      </c>
      <c r="C154" s="25"/>
      <c r="D154" s="3">
        <f t="shared" si="2"/>
        <v>2965505096</v>
      </c>
      <c r="E154" t="s">
        <v>437</v>
      </c>
      <c r="F154" t="str">
        <f>VLOOKUP($A154,'Caseware TB'!$B$2:$B$281,1,0)</f>
        <v>Pozzolana Purchase</v>
      </c>
    </row>
    <row r="155" spans="1:6">
      <c r="A155" s="11" t="s">
        <v>202</v>
      </c>
      <c r="B155" s="25">
        <v>1872448500</v>
      </c>
      <c r="C155" s="25"/>
      <c r="D155" s="3">
        <f t="shared" si="2"/>
        <v>1872448500</v>
      </c>
      <c r="E155" t="s">
        <v>437</v>
      </c>
      <c r="F155" t="str">
        <f>VLOOKUP($A155,'Caseware TB'!$B$2:$B$281,1,0)</f>
        <v>PP Cement Bags Purchase</v>
      </c>
    </row>
    <row r="156" spans="1:6">
      <c r="A156" s="11" t="s">
        <v>213</v>
      </c>
      <c r="B156" s="25">
        <v>362876407.57999998</v>
      </c>
      <c r="C156" s="25"/>
      <c r="D156" s="3">
        <f t="shared" si="2"/>
        <v>362876408</v>
      </c>
      <c r="E156" t="s">
        <v>437</v>
      </c>
      <c r="F156" t="str">
        <f>VLOOKUP($A156,'Caseware TB'!$B$2:$B$281,1,0)</f>
        <v>Grinding Media Balls</v>
      </c>
    </row>
    <row r="157" spans="1:6">
      <c r="A157" s="11" t="s">
        <v>410</v>
      </c>
      <c r="B157" s="25">
        <v>1013412593.47</v>
      </c>
      <c r="C157" s="25"/>
      <c r="D157" s="3">
        <f t="shared" si="2"/>
        <v>1013412593</v>
      </c>
      <c r="E157" t="s">
        <v>437</v>
      </c>
      <c r="F157" t="str">
        <f>VLOOKUP($A157,'Caseware TB'!$B$2:$B$281,1,0)</f>
        <v>HFO Oil Dryer</v>
      </c>
    </row>
    <row r="158" spans="1:6">
      <c r="A158" s="11" t="s">
        <v>216</v>
      </c>
      <c r="B158" s="25">
        <v>4561355.93</v>
      </c>
      <c r="C158" s="25"/>
      <c r="D158" s="3">
        <f t="shared" si="2"/>
        <v>4561356</v>
      </c>
      <c r="E158" t="s">
        <v>437</v>
      </c>
      <c r="F158" t="str">
        <f>VLOOKUP($A158,'Caseware TB'!$B$2:$B$281,1,0)</f>
        <v>Industrial Gases - Consumption</v>
      </c>
    </row>
    <row r="159" spans="1:6">
      <c r="A159" s="11" t="s">
        <v>217</v>
      </c>
      <c r="B159" s="25">
        <v>59496183.43</v>
      </c>
      <c r="C159" s="25"/>
      <c r="D159" s="3">
        <f t="shared" si="2"/>
        <v>59496183</v>
      </c>
      <c r="E159" t="s">
        <v>437</v>
      </c>
      <c r="F159" t="str">
        <f>VLOOKUP($A159,'Caseware TB'!$B$2:$B$281,1,0)</f>
        <v>Oils &amp; Lubricants</v>
      </c>
    </row>
    <row r="160" spans="1:6">
      <c r="A160" s="11" t="s">
        <v>411</v>
      </c>
      <c r="B160" s="25">
        <v>152950456.59</v>
      </c>
      <c r="C160" s="25"/>
      <c r="D160" s="3">
        <f t="shared" si="2"/>
        <v>152950457</v>
      </c>
      <c r="E160" t="s">
        <v>437</v>
      </c>
      <c r="F160" t="str">
        <f>VLOOKUP($A160,'Caseware TB'!$B$2:$B$281,1,0)</f>
        <v>Diesel for wheel loader</v>
      </c>
    </row>
    <row r="161" spans="1:6">
      <c r="A161" s="14" t="s">
        <v>220</v>
      </c>
      <c r="B161" s="25">
        <v>2906674471.0999999</v>
      </c>
      <c r="C161" s="25"/>
      <c r="D161" s="3">
        <f t="shared" si="2"/>
        <v>2906674471</v>
      </c>
      <c r="E161" t="s">
        <v>437</v>
      </c>
      <c r="F161" t="str">
        <f>VLOOKUP($A161,'Caseware TB'!$B$2:$B$281,1,0)</f>
        <v>Electricity</v>
      </c>
    </row>
    <row r="162" spans="1:6">
      <c r="A162" s="11" t="s">
        <v>412</v>
      </c>
      <c r="B162" s="25">
        <v>4261200</v>
      </c>
      <c r="C162" s="25"/>
      <c r="D162" s="3">
        <f t="shared" si="2"/>
        <v>4261200</v>
      </c>
      <c r="E162" t="s">
        <v>437</v>
      </c>
      <c r="F162" t="str">
        <f>VLOOKUP($A162,'Caseware TB'!$B$2:$B$281,1,0)</f>
        <v>Backhoe Maintanance</v>
      </c>
    </row>
    <row r="163" spans="1:6">
      <c r="A163" s="11" t="s">
        <v>225</v>
      </c>
      <c r="B163" s="25">
        <v>84618194.409999996</v>
      </c>
      <c r="C163" s="25"/>
      <c r="D163" s="3">
        <f t="shared" si="2"/>
        <v>84618194</v>
      </c>
      <c r="E163" t="s">
        <v>437</v>
      </c>
      <c r="F163" t="str">
        <f>VLOOKUP($A163,'Caseware TB'!$B$2:$B$281,1,0)</f>
        <v>Wheel Loder - Maintanance</v>
      </c>
    </row>
    <row r="164" spans="1:6">
      <c r="A164" s="11" t="s">
        <v>226</v>
      </c>
      <c r="B164" s="25">
        <v>41336424.590000004</v>
      </c>
      <c r="C164" s="25"/>
      <c r="D164" s="3">
        <f t="shared" ref="D164:D220" si="3">ROUND(B164-C164,0)</f>
        <v>41336425</v>
      </c>
      <c r="E164" t="s">
        <v>437</v>
      </c>
      <c r="F164" t="str">
        <f>VLOOKUP($A164,'Caseware TB'!$B$2:$B$281,1,0)</f>
        <v>Electrical &amp; Motor Material</v>
      </c>
    </row>
    <row r="165" spans="1:6">
      <c r="A165" s="11" t="s">
        <v>228</v>
      </c>
      <c r="B165" s="25">
        <v>15936974.539999999</v>
      </c>
      <c r="C165" s="25"/>
      <c r="D165" s="3">
        <f t="shared" si="3"/>
        <v>15936975</v>
      </c>
      <c r="E165" t="s">
        <v>437</v>
      </c>
      <c r="F165" t="str">
        <f>VLOOKUP($A165,'Caseware TB'!$B$2:$B$281,1,0)</f>
        <v>Hardware &amp; Other Material Expenses</v>
      </c>
    </row>
    <row r="166" spans="1:6">
      <c r="A166" s="11" t="s">
        <v>229</v>
      </c>
      <c r="B166" s="25">
        <v>35528896.609999999</v>
      </c>
      <c r="C166" s="25"/>
      <c r="D166" s="3">
        <f t="shared" si="3"/>
        <v>35528897</v>
      </c>
      <c r="E166" t="s">
        <v>437</v>
      </c>
      <c r="F166" t="str">
        <f>VLOOKUP($A166,'Caseware TB'!$B$2:$B$281,1,0)</f>
        <v>Health and Safety Gear</v>
      </c>
    </row>
    <row r="167" spans="1:6">
      <c r="A167" s="11" t="s">
        <v>251</v>
      </c>
      <c r="B167" s="25">
        <v>40848077.140000001</v>
      </c>
      <c r="C167" s="25"/>
      <c r="D167" s="3">
        <f t="shared" si="3"/>
        <v>40848077</v>
      </c>
      <c r="E167" t="s">
        <v>437</v>
      </c>
      <c r="F167" t="str">
        <f>VLOOKUP($A167,'Caseware TB'!$B$2:$B$281,1,0)</f>
        <v>Insurance  - Plant  &amp; Machinery</v>
      </c>
    </row>
    <row r="168" spans="1:6">
      <c r="A168" s="11" t="s">
        <v>413</v>
      </c>
      <c r="B168" s="25">
        <v>20387918.379999999</v>
      </c>
      <c r="C168" s="25"/>
      <c r="D168" s="3">
        <f t="shared" si="3"/>
        <v>20387918</v>
      </c>
      <c r="E168" t="s">
        <v>437</v>
      </c>
      <c r="F168" t="str">
        <f>VLOOKUP($A168,'Caseware TB'!$B$2:$B$281,1,0)</f>
        <v>Laboratory Expenses</v>
      </c>
    </row>
    <row r="169" spans="1:6">
      <c r="A169" s="11" t="s">
        <v>231</v>
      </c>
      <c r="B169" s="25">
        <v>14900000</v>
      </c>
      <c r="C169" s="25"/>
      <c r="D169" s="3">
        <f t="shared" si="3"/>
        <v>14900000</v>
      </c>
      <c r="E169" t="s">
        <v>437</v>
      </c>
      <c r="F169" t="str">
        <f>VLOOKUP($A169,'Caseware TB'!$B$2:$B$281,1,0)</f>
        <v>Machine  Hire  - Expenses</v>
      </c>
    </row>
    <row r="170" spans="1:6">
      <c r="A170" s="11" t="s">
        <v>235</v>
      </c>
      <c r="B170" s="25">
        <v>17731000</v>
      </c>
      <c r="C170" s="25"/>
      <c r="D170" s="3">
        <f t="shared" si="3"/>
        <v>17731000</v>
      </c>
      <c r="E170" t="s">
        <v>437</v>
      </c>
      <c r="F170" t="str">
        <f>VLOOKUP($A170,'Caseware TB'!$B$2:$B$281,1,0)</f>
        <v>Operating Licences</v>
      </c>
    </row>
    <row r="171" spans="1:6">
      <c r="A171" s="11" t="s">
        <v>414</v>
      </c>
      <c r="B171" s="25">
        <v>28185630.510000002</v>
      </c>
      <c r="C171" s="25"/>
      <c r="D171" s="3">
        <f t="shared" si="3"/>
        <v>28185631</v>
      </c>
      <c r="E171" t="s">
        <v>437</v>
      </c>
      <c r="F171" t="str">
        <f>VLOOKUP($A171,'Caseware TB'!$B$2:$B$281,1,0)</f>
        <v>Repairs &amp; Maintenance</v>
      </c>
    </row>
    <row r="172" spans="1:6">
      <c r="A172" s="11" t="s">
        <v>415</v>
      </c>
      <c r="B172" s="25">
        <v>195962304.74000001</v>
      </c>
      <c r="C172" s="25"/>
      <c r="D172" s="3">
        <f t="shared" si="3"/>
        <v>195962305</v>
      </c>
      <c r="E172" t="s">
        <v>437</v>
      </c>
      <c r="F172" t="str">
        <f>VLOOKUP($A172,'Caseware TB'!$B$2:$B$281,1,0)</f>
        <v>SPARES IMPORT</v>
      </c>
    </row>
    <row r="173" spans="1:6">
      <c r="A173" s="11" t="s">
        <v>237</v>
      </c>
      <c r="B173" s="25">
        <v>5758500</v>
      </c>
      <c r="C173" s="25"/>
      <c r="D173" s="3">
        <f t="shared" si="3"/>
        <v>5758500</v>
      </c>
      <c r="E173" t="s">
        <v>437</v>
      </c>
      <c r="F173" t="str">
        <f>VLOOKUP($A173,'Caseware TB'!$B$2:$B$281,1,0)</f>
        <v>Testing materials, fees &amp; charges</v>
      </c>
    </row>
    <row r="174" spans="1:6">
      <c r="A174" s="11" t="s">
        <v>238</v>
      </c>
      <c r="B174" s="25">
        <v>36351537</v>
      </c>
      <c r="C174" s="25"/>
      <c r="D174" s="3">
        <f t="shared" si="3"/>
        <v>36351537</v>
      </c>
      <c r="E174" t="s">
        <v>437</v>
      </c>
      <c r="F174" t="str">
        <f>VLOOKUP($A174,'Caseware TB'!$B$2:$B$281,1,0)</f>
        <v>Water for Production</v>
      </c>
    </row>
    <row r="175" spans="1:6">
      <c r="A175" s="11" t="s">
        <v>240</v>
      </c>
      <c r="B175" s="25">
        <v>86216755.120000005</v>
      </c>
      <c r="C175" s="25"/>
      <c r="D175" s="3">
        <f t="shared" si="3"/>
        <v>86216755</v>
      </c>
      <c r="E175" t="s">
        <v>437</v>
      </c>
      <c r="F175" t="str">
        <f>VLOOKUP($A175,'Caseware TB'!$B$2:$B$281,1,0)</f>
        <v>Clearing Agent Fee</v>
      </c>
    </row>
    <row r="176" spans="1:6">
      <c r="A176" s="11" t="s">
        <v>416</v>
      </c>
      <c r="B176" s="25">
        <v>3783864352.3200002</v>
      </c>
      <c r="C176" s="25"/>
      <c r="D176" s="3">
        <f t="shared" si="3"/>
        <v>3783864352</v>
      </c>
      <c r="E176" t="s">
        <v>437</v>
      </c>
      <c r="F176" t="str">
        <f>VLOOKUP($A176,'Caseware TB'!$B$2:$B$281,1,0)</f>
        <v>Clearing Agent Fee - Clinker</v>
      </c>
    </row>
    <row r="177" spans="1:6">
      <c r="A177" s="11" t="s">
        <v>417</v>
      </c>
      <c r="B177" s="25">
        <v>9094733</v>
      </c>
      <c r="C177" s="25"/>
      <c r="D177" s="3">
        <f t="shared" si="3"/>
        <v>9094733</v>
      </c>
      <c r="E177" t="s">
        <v>437</v>
      </c>
      <c r="F177" t="str">
        <f>VLOOKUP($A177,'Caseware TB'!$B$2:$B$281,1,0)</f>
        <v>Diesel Generator</v>
      </c>
    </row>
    <row r="178" spans="1:6">
      <c r="A178" s="11" t="s">
        <v>242</v>
      </c>
      <c r="B178" s="25">
        <v>41242125.600000001</v>
      </c>
      <c r="C178" s="25"/>
      <c r="D178" s="3">
        <f t="shared" si="3"/>
        <v>41242126</v>
      </c>
      <c r="E178" t="s">
        <v>437</v>
      </c>
      <c r="F178" t="str">
        <f>VLOOKUP($A178,'Caseware TB'!$B$2:$B$281,1,0)</f>
        <v>Electricity Mining</v>
      </c>
    </row>
    <row r="179" spans="1:6">
      <c r="A179" s="14" t="s">
        <v>418</v>
      </c>
      <c r="B179" s="25">
        <v>30328257.050000001</v>
      </c>
      <c r="C179" s="25"/>
      <c r="D179" s="3">
        <f t="shared" si="3"/>
        <v>30328257</v>
      </c>
      <c r="E179" t="s">
        <v>437</v>
      </c>
      <c r="F179" t="str">
        <f>VLOOKUP($A179,'Caseware TB'!$B$2:$B$281,1,0)</f>
        <v>FRIEGHT CIF</v>
      </c>
    </row>
    <row r="180" spans="1:6">
      <c r="A180" s="14" t="s">
        <v>247</v>
      </c>
      <c r="B180" s="25">
        <v>1411604162</v>
      </c>
      <c r="C180" s="25"/>
      <c r="D180" s="3">
        <f t="shared" si="3"/>
        <v>1411604162</v>
      </c>
      <c r="E180" t="s">
        <v>437</v>
      </c>
      <c r="F180" t="str">
        <f>VLOOKUP($A180,'Caseware TB'!$B$2:$B$281,1,0)</f>
        <v>Import Duty</v>
      </c>
    </row>
    <row r="181" spans="1:6">
      <c r="A181" s="11" t="s">
        <v>248</v>
      </c>
      <c r="B181" s="25">
        <v>211404804</v>
      </c>
      <c r="C181" s="25"/>
      <c r="D181" s="3">
        <f t="shared" si="3"/>
        <v>211404804</v>
      </c>
      <c r="E181" t="s">
        <v>437</v>
      </c>
      <c r="F181" t="str">
        <f>VLOOKUP($A181,'Caseware TB'!$B$2:$B$281,1,0)</f>
        <v>Infrastructure Levy</v>
      </c>
    </row>
    <row r="182" spans="1:6">
      <c r="A182" s="12" t="s">
        <v>249</v>
      </c>
      <c r="B182" s="25">
        <v>20909227337.029999</v>
      </c>
      <c r="C182" s="25"/>
      <c r="D182" s="3">
        <f t="shared" si="3"/>
        <v>20909227337</v>
      </c>
      <c r="E182" t="s">
        <v>437</v>
      </c>
      <c r="F182" t="str">
        <f>VLOOKUP($A182,'Caseware TB'!$B$2:$B$281,1,0)</f>
        <v>Inland Freight, Clearing &amp; Forwarding Charges</v>
      </c>
    </row>
    <row r="183" spans="1:6">
      <c r="A183" s="11" t="s">
        <v>419</v>
      </c>
      <c r="B183" s="25">
        <v>272547076.94999999</v>
      </c>
      <c r="C183" s="25"/>
      <c r="D183" s="3">
        <f t="shared" si="3"/>
        <v>272547077</v>
      </c>
      <c r="E183" t="s">
        <v>437</v>
      </c>
      <c r="F183" t="str">
        <f>VLOOKUP($A183,'Caseware TB'!$B$2:$B$281,1,0)</f>
        <v>Mining  Expences</v>
      </c>
    </row>
    <row r="184" spans="1:6">
      <c r="A184" s="11" t="s">
        <v>420</v>
      </c>
      <c r="B184" s="25">
        <v>102562500</v>
      </c>
      <c r="C184" s="25"/>
      <c r="D184" s="3">
        <f t="shared" si="3"/>
        <v>102562500</v>
      </c>
      <c r="E184" t="s">
        <v>437</v>
      </c>
      <c r="F184" t="str">
        <f>VLOOKUP($A184,'Caseware TB'!$B$2:$B$281,1,0)</f>
        <v>Mining Royalties</v>
      </c>
    </row>
    <row r="185" spans="1:6">
      <c r="A185" s="11" t="s">
        <v>421</v>
      </c>
      <c r="B185" s="25">
        <v>816466180.55999994</v>
      </c>
      <c r="C185" s="25"/>
      <c r="D185" s="3">
        <f t="shared" si="3"/>
        <v>816466181</v>
      </c>
      <c r="E185" t="s">
        <v>437</v>
      </c>
      <c r="F185" t="str">
        <f>VLOOKUP($A185,'Caseware TB'!$B$2:$B$281,1,0)</f>
        <v>Storage Charges - Clinker</v>
      </c>
    </row>
    <row r="186" spans="1:6">
      <c r="A186" s="11" t="s">
        <v>254</v>
      </c>
      <c r="B186" s="25">
        <v>5354900</v>
      </c>
      <c r="C186" s="25"/>
      <c r="D186" s="3">
        <f t="shared" si="3"/>
        <v>5354900</v>
      </c>
      <c r="E186" t="s">
        <v>437</v>
      </c>
      <c r="F186" t="str">
        <f>VLOOKUP($A186,'Caseware TB'!$B$2:$B$281,1,0)</f>
        <v>Transportation - Materials</v>
      </c>
    </row>
    <row r="187" spans="1:6">
      <c r="A187" s="9" t="s">
        <v>261</v>
      </c>
      <c r="B187" s="24"/>
      <c r="C187" s="24">
        <v>49623527</v>
      </c>
      <c r="D187" s="3">
        <f t="shared" si="3"/>
        <v>-49623527</v>
      </c>
      <c r="E187" t="s">
        <v>437</v>
      </c>
      <c r="F187" t="str">
        <f>VLOOKUP($A187,'Caseware TB'!$B$2:$B$281,1,0)</f>
        <v>Interest Income</v>
      </c>
    </row>
    <row r="188" spans="1:6">
      <c r="A188" s="14" t="s">
        <v>277</v>
      </c>
      <c r="B188" s="25">
        <v>18278843.059999999</v>
      </c>
      <c r="C188" s="25"/>
      <c r="D188" s="3">
        <f t="shared" si="3"/>
        <v>18278843</v>
      </c>
      <c r="E188" t="s">
        <v>437</v>
      </c>
      <c r="F188" t="str">
        <f>VLOOKUP($A188,'Caseware TB'!$B$2:$B$281,1,0)</f>
        <v>Advertisement</v>
      </c>
    </row>
    <row r="189" spans="1:6">
      <c r="A189" s="14" t="s">
        <v>281</v>
      </c>
      <c r="B189" s="25">
        <v>27527025</v>
      </c>
      <c r="C189" s="25"/>
      <c r="D189" s="3">
        <f t="shared" si="3"/>
        <v>27527025</v>
      </c>
      <c r="E189" t="s">
        <v>437</v>
      </c>
      <c r="F189" t="str">
        <f>VLOOKUP($A189,'Caseware TB'!$B$2:$B$281,1,0)</f>
        <v>Audit Fee</v>
      </c>
    </row>
    <row r="190" spans="1:6">
      <c r="A190" s="11" t="s">
        <v>304</v>
      </c>
      <c r="B190" s="25">
        <v>39063664.609999999</v>
      </c>
      <c r="C190" s="25"/>
      <c r="D190" s="3">
        <f t="shared" si="3"/>
        <v>39063665</v>
      </c>
      <c r="E190" t="s">
        <v>437</v>
      </c>
      <c r="F190" t="str">
        <f>VLOOKUP($A190,'Caseware TB'!$B$2:$B$281,1,0)</f>
        <v>Business Promotion</v>
      </c>
    </row>
    <row r="191" spans="1:6">
      <c r="A191" s="11" t="s">
        <v>329</v>
      </c>
      <c r="B191" s="25">
        <v>17396042.379999999</v>
      </c>
      <c r="C191" s="25"/>
      <c r="D191" s="3">
        <f t="shared" si="3"/>
        <v>17396042</v>
      </c>
      <c r="E191" t="s">
        <v>437</v>
      </c>
      <c r="F191" t="str">
        <f>VLOOKUP($A191,'Caseware TB'!$B$2:$B$281,1,0)</f>
        <v>Computer &amp; Printer Maintenance</v>
      </c>
    </row>
    <row r="192" spans="1:6">
      <c r="A192" s="11" t="s">
        <v>317</v>
      </c>
      <c r="B192" s="25">
        <v>26400000</v>
      </c>
      <c r="C192" s="25"/>
      <c r="D192" s="3">
        <f t="shared" si="3"/>
        <v>26400000</v>
      </c>
      <c r="E192" t="s">
        <v>437</v>
      </c>
      <c r="F192" t="str">
        <f>VLOOKUP($A192,'Caseware TB'!$B$2:$B$281,1,0)</f>
        <v>Consulting Expences</v>
      </c>
    </row>
    <row r="193" spans="1:6">
      <c r="A193" s="11" t="s">
        <v>285</v>
      </c>
      <c r="B193" s="25">
        <v>29398925.379999999</v>
      </c>
      <c r="C193" s="25"/>
      <c r="D193" s="3">
        <f t="shared" si="3"/>
        <v>29398925</v>
      </c>
      <c r="E193" t="s">
        <v>437</v>
      </c>
      <c r="F193" t="str">
        <f>VLOOKUP($A193,'Caseware TB'!$B$2:$B$281,1,0)</f>
        <v>Dedicated Internet</v>
      </c>
    </row>
    <row r="194" spans="1:6">
      <c r="A194" s="14" t="s">
        <v>422</v>
      </c>
      <c r="B194" s="25">
        <v>1879780045.75</v>
      </c>
      <c r="C194" s="25"/>
      <c r="D194" s="3">
        <f t="shared" si="3"/>
        <v>1879780046</v>
      </c>
      <c r="E194" t="s">
        <v>437</v>
      </c>
      <c r="F194" t="str">
        <f>VLOOKUP($A194,'Caseware TB'!$B$2:$B$281,1,0)</f>
        <v>Depreciation</v>
      </c>
    </row>
    <row r="195" spans="1:6">
      <c r="A195" s="11" t="s">
        <v>306</v>
      </c>
      <c r="B195" s="25">
        <v>11474576.27</v>
      </c>
      <c r="C195" s="25"/>
      <c r="D195" s="3">
        <f t="shared" si="3"/>
        <v>11474576</v>
      </c>
      <c r="E195" t="s">
        <v>437</v>
      </c>
      <c r="F195" t="str">
        <f>VLOOKUP($A195,'Caseware TB'!$B$2:$B$281,1,0)</f>
        <v>Export Processing Fees</v>
      </c>
    </row>
    <row r="196" spans="1:6">
      <c r="A196" s="11" t="s">
        <v>288</v>
      </c>
      <c r="B196" s="25">
        <v>1686000</v>
      </c>
      <c r="C196" s="25"/>
      <c r="D196" s="3">
        <f t="shared" si="3"/>
        <v>1686000</v>
      </c>
      <c r="E196" t="s">
        <v>437</v>
      </c>
      <c r="F196" t="str">
        <f>VLOOKUP($A196,'Caseware TB'!$B$2:$B$281,1,0)</f>
        <v>Hotel, Boarding &amp; Lodging Expenses</v>
      </c>
    </row>
    <row r="197" spans="1:6">
      <c r="A197" s="11" t="s">
        <v>423</v>
      </c>
      <c r="B197" s="25">
        <v>87487102.150000006</v>
      </c>
      <c r="C197" s="25"/>
      <c r="D197" s="3">
        <f t="shared" si="3"/>
        <v>87487102</v>
      </c>
      <c r="E197" t="s">
        <v>437</v>
      </c>
      <c r="F197" t="str">
        <f>VLOOKUP($A197,'Caseware TB'!$B$2:$B$281,1,0)</f>
        <v>Kampala Office Expenses</v>
      </c>
    </row>
    <row r="198" spans="1:6">
      <c r="A198" s="11" t="s">
        <v>424</v>
      </c>
      <c r="B198" s="25">
        <v>33161105.289999999</v>
      </c>
      <c r="C198" s="25"/>
      <c r="D198" s="3">
        <f t="shared" si="3"/>
        <v>33161105</v>
      </c>
      <c r="E198" t="s">
        <v>437</v>
      </c>
      <c r="F198" t="str">
        <f>VLOOKUP($A198,'Caseware TB'!$B$2:$B$281,1,0)</f>
        <v>Kampala Office Rent</v>
      </c>
    </row>
    <row r="199" spans="1:6">
      <c r="A199" s="11" t="s">
        <v>290</v>
      </c>
      <c r="B199" s="25">
        <v>3024900</v>
      </c>
      <c r="C199" s="25"/>
      <c r="D199" s="3">
        <f t="shared" si="3"/>
        <v>3024900</v>
      </c>
      <c r="E199" t="s">
        <v>437</v>
      </c>
      <c r="F199" t="str">
        <f>VLOOKUP($A199,'Caseware TB'!$B$2:$B$281,1,0)</f>
        <v>Legal Expenses</v>
      </c>
    </row>
    <row r="200" spans="1:6">
      <c r="A200" s="11" t="s">
        <v>425</v>
      </c>
      <c r="B200" s="25">
        <v>2930000</v>
      </c>
      <c r="C200" s="25"/>
      <c r="D200" s="3">
        <f t="shared" si="3"/>
        <v>2930000</v>
      </c>
      <c r="E200" t="s">
        <v>437</v>
      </c>
      <c r="F200" t="str">
        <f>VLOOKUP($A200,'Caseware TB'!$B$2:$B$281,1,0)</f>
        <v>Legal Expenses - Sales</v>
      </c>
    </row>
    <row r="201" spans="1:6">
      <c r="A201" s="11" t="s">
        <v>308</v>
      </c>
      <c r="B201" s="25">
        <v>331276114</v>
      </c>
      <c r="C201" s="25"/>
      <c r="D201" s="3">
        <f t="shared" si="3"/>
        <v>331276114</v>
      </c>
      <c r="E201" t="s">
        <v>437</v>
      </c>
      <c r="F201" t="str">
        <f>VLOOKUP($A201,'Caseware TB'!$B$2:$B$281,1,0)</f>
        <v>Loading Charges</v>
      </c>
    </row>
    <row r="202" spans="1:6">
      <c r="A202" s="11" t="s">
        <v>310</v>
      </c>
      <c r="B202" s="25">
        <v>76392200</v>
      </c>
      <c r="C202" s="25"/>
      <c r="D202" s="3">
        <f t="shared" si="3"/>
        <v>76392200</v>
      </c>
      <c r="E202" t="s">
        <v>437</v>
      </c>
      <c r="F202" t="str">
        <f>VLOOKUP($A202,'Caseware TB'!$B$2:$B$281,1,0)</f>
        <v>Marketing Expenses</v>
      </c>
    </row>
    <row r="203" spans="1:6">
      <c r="A203" s="11" t="s">
        <v>292</v>
      </c>
      <c r="B203" s="25">
        <v>16348136.49</v>
      </c>
      <c r="C203" s="25"/>
      <c r="D203" s="3">
        <f t="shared" si="3"/>
        <v>16348136</v>
      </c>
      <c r="E203" t="s">
        <v>437</v>
      </c>
      <c r="F203" t="str">
        <f>VLOOKUP($A203,'Caseware TB'!$B$2:$B$281,1,0)</f>
        <v>Office Items &amp; Maintenance Expenses</v>
      </c>
    </row>
    <row r="204" spans="1:6">
      <c r="A204" s="14" t="s">
        <v>313</v>
      </c>
      <c r="B204" s="25">
        <v>1229000</v>
      </c>
      <c r="C204" s="25"/>
      <c r="D204" s="3">
        <f t="shared" si="3"/>
        <v>1229000</v>
      </c>
      <c r="E204" t="s">
        <v>437</v>
      </c>
      <c r="F204" t="str">
        <f>VLOOKUP($A204,'Caseware TB'!$B$2:$B$281,1,0)</f>
        <v>Parking Fee</v>
      </c>
    </row>
    <row r="205" spans="1:6">
      <c r="A205" s="9" t="s">
        <v>426</v>
      </c>
      <c r="B205" s="25">
        <v>50000000</v>
      </c>
      <c r="C205" s="25"/>
      <c r="D205" s="3">
        <f t="shared" si="3"/>
        <v>50000000</v>
      </c>
      <c r="E205" t="s">
        <v>437</v>
      </c>
      <c r="F205" t="str">
        <f>VLOOKUP($A205,'Caseware TB'!$B$2:$B$281,1,0)</f>
        <v>Penalty</v>
      </c>
    </row>
    <row r="206" spans="1:6">
      <c r="A206" s="11" t="s">
        <v>427</v>
      </c>
      <c r="B206" s="25">
        <v>15915619.52</v>
      </c>
      <c r="C206" s="25"/>
      <c r="D206" s="3">
        <f t="shared" si="3"/>
        <v>15915620</v>
      </c>
      <c r="E206" t="s">
        <v>437</v>
      </c>
      <c r="F206" t="str">
        <f>VLOOKUP($A206,'Caseware TB'!$B$2:$B$281,1,0)</f>
        <v>Printing &amp; Stationery</v>
      </c>
    </row>
    <row r="207" spans="1:6">
      <c r="A207" s="11" t="s">
        <v>428</v>
      </c>
      <c r="B207" s="25"/>
      <c r="C207" s="25">
        <v>0</v>
      </c>
      <c r="D207" s="3">
        <f t="shared" si="3"/>
        <v>0</v>
      </c>
      <c r="E207" t="s">
        <v>437</v>
      </c>
      <c r="F207" t="str">
        <f>VLOOKUP($A207,'Caseware TB'!$B$2:$B$281,1,0)</f>
        <v>Rates and Taxes</v>
      </c>
    </row>
    <row r="208" spans="1:6">
      <c r="A208" s="14" t="s">
        <v>319</v>
      </c>
      <c r="B208" s="25">
        <v>5701413.3899999997</v>
      </c>
      <c r="C208" s="25"/>
      <c r="D208" s="3">
        <f t="shared" si="3"/>
        <v>5701413</v>
      </c>
      <c r="E208" t="s">
        <v>437</v>
      </c>
      <c r="F208" t="str">
        <f>VLOOKUP($A208,'Caseware TB'!$B$2:$B$281,1,0)</f>
        <v>Refreshments</v>
      </c>
    </row>
    <row r="209" spans="1:6">
      <c r="A209" s="14" t="s">
        <v>320</v>
      </c>
      <c r="B209" s="25"/>
      <c r="C209" s="25">
        <v>96554.63</v>
      </c>
      <c r="D209" s="3">
        <f t="shared" si="3"/>
        <v>-96555</v>
      </c>
      <c r="E209" t="s">
        <v>437</v>
      </c>
      <c r="F209" t="str">
        <f>VLOOKUP($A209,'Caseware TB'!$B$2:$B$281,1,0)</f>
        <v>Round Off</v>
      </c>
    </row>
    <row r="210" spans="1:6">
      <c r="A210" s="11" t="s">
        <v>343</v>
      </c>
      <c r="B210" s="25">
        <v>56987879.43</v>
      </c>
      <c r="C210" s="25"/>
      <c r="D210" s="3">
        <f t="shared" si="3"/>
        <v>56987879</v>
      </c>
      <c r="E210" t="s">
        <v>437</v>
      </c>
      <c r="F210" t="str">
        <f>VLOOKUP($A210,'Caseware TB'!$B$2:$B$281,1,0)</f>
        <v>Security Services</v>
      </c>
    </row>
    <row r="211" spans="1:6">
      <c r="A211" s="11" t="s">
        <v>429</v>
      </c>
      <c r="B211" s="25">
        <v>17758243.870000001</v>
      </c>
      <c r="C211" s="25"/>
      <c r="D211" s="3">
        <f t="shared" si="3"/>
        <v>17758244</v>
      </c>
      <c r="E211" t="s">
        <v>437</v>
      </c>
      <c r="F211" t="str">
        <f>VLOOKUP($A211,'Caseware TB'!$B$2:$B$281,1,0)</f>
        <v>Subscription Fee</v>
      </c>
    </row>
    <row r="212" spans="1:6">
      <c r="A212" s="11" t="s">
        <v>297</v>
      </c>
      <c r="B212" s="25">
        <v>26862000</v>
      </c>
      <c r="C212" s="25"/>
      <c r="D212" s="3">
        <f t="shared" si="3"/>
        <v>26862000</v>
      </c>
      <c r="E212" t="s">
        <v>437</v>
      </c>
      <c r="F212" t="str">
        <f>VLOOKUP($A212,'Caseware TB'!$B$2:$B$281,1,0)</f>
        <v>Telephone &amp; Mobile Expenses</v>
      </c>
    </row>
    <row r="213" spans="1:6">
      <c r="A213" s="11" t="s">
        <v>312</v>
      </c>
      <c r="B213" s="25">
        <v>39015350</v>
      </c>
      <c r="C213" s="25"/>
      <c r="D213" s="3">
        <f t="shared" si="3"/>
        <v>39015350</v>
      </c>
      <c r="E213" t="s">
        <v>437</v>
      </c>
      <c r="F213" t="str">
        <f>VLOOKUP($A213,'Caseware TB'!$B$2:$B$281,1,0)</f>
        <v>Transport Cement Sales</v>
      </c>
    </row>
    <row r="214" spans="1:6">
      <c r="A214" s="11" t="s">
        <v>298</v>
      </c>
      <c r="B214" s="25">
        <v>32758228.34</v>
      </c>
      <c r="C214" s="25"/>
      <c r="D214" s="3">
        <f t="shared" si="3"/>
        <v>32758228</v>
      </c>
      <c r="E214" t="s">
        <v>437</v>
      </c>
      <c r="F214" t="str">
        <f>VLOOKUP($A214,'Caseware TB'!$B$2:$B$281,1,0)</f>
        <v>Transport &amp; Convenyance</v>
      </c>
    </row>
    <row r="215" spans="1:6">
      <c r="A215" s="11" t="s">
        <v>300</v>
      </c>
      <c r="B215" s="25">
        <v>66110214.850000001</v>
      </c>
      <c r="C215" s="25"/>
      <c r="D215" s="3">
        <f t="shared" si="3"/>
        <v>66110215</v>
      </c>
      <c r="E215" t="s">
        <v>437</v>
      </c>
      <c r="F215" t="str">
        <f>VLOOKUP($A215,'Caseware TB'!$B$2:$B$281,1,0)</f>
        <v>Travelling Expenses</v>
      </c>
    </row>
    <row r="216" spans="1:6">
      <c r="A216" s="11" t="s">
        <v>430</v>
      </c>
      <c r="B216" s="25">
        <v>143702497.52000001</v>
      </c>
      <c r="C216" s="25"/>
      <c r="D216" s="3">
        <f t="shared" si="3"/>
        <v>143702498</v>
      </c>
      <c r="E216" t="s">
        <v>437</v>
      </c>
      <c r="F216" t="str">
        <f>VLOOKUP($A216,'Caseware TB'!$B$2:$B$281,1,0)</f>
        <v>Vehicle Fuel Exp</v>
      </c>
    </row>
    <row r="217" spans="1:6">
      <c r="A217" s="11" t="s">
        <v>315</v>
      </c>
      <c r="B217" s="25">
        <v>38162078.229999997</v>
      </c>
      <c r="C217" s="25"/>
      <c r="D217" s="3">
        <f t="shared" si="3"/>
        <v>38162078</v>
      </c>
      <c r="E217" t="s">
        <v>437</v>
      </c>
      <c r="F217" t="str">
        <f>VLOOKUP($A217,'Caseware TB'!$B$2:$B$281,1,0)</f>
        <v>Vehicle Maintenance</v>
      </c>
    </row>
    <row r="218" spans="1:6">
      <c r="A218" s="11" t="s">
        <v>431</v>
      </c>
      <c r="B218" s="25">
        <v>294024.65000000002</v>
      </c>
      <c r="C218" s="25"/>
      <c r="D218" s="3">
        <f t="shared" si="3"/>
        <v>294025</v>
      </c>
      <c r="E218" t="s">
        <v>437</v>
      </c>
      <c r="F218" t="str">
        <f>VLOOKUP($A218,'Caseware TB'!$B$2:$B$281,1,0)</f>
        <v>Vehicle - Other Expences</v>
      </c>
    </row>
    <row r="219" spans="1:6">
      <c r="A219" s="11" t="s">
        <v>302</v>
      </c>
      <c r="B219" s="25">
        <v>116256302.34999999</v>
      </c>
      <c r="C219" s="25"/>
      <c r="D219" s="3">
        <f t="shared" si="3"/>
        <v>116256302</v>
      </c>
      <c r="E219" t="s">
        <v>437</v>
      </c>
      <c r="F219" t="str">
        <f>VLOOKUP($A219,'Caseware TB'!$B$2:$B$281,1,0)</f>
        <v>Visas &amp; Immigaration Expenses</v>
      </c>
    </row>
    <row r="220" spans="1:6">
      <c r="A220" s="12" t="s">
        <v>270</v>
      </c>
      <c r="B220" s="24">
        <v>12088600</v>
      </c>
      <c r="C220" s="24"/>
      <c r="D220" s="3">
        <f t="shared" si="3"/>
        <v>12088600</v>
      </c>
      <c r="E220" t="s">
        <v>437</v>
      </c>
      <c r="F220" t="str">
        <f>VLOOKUP($A220,'Caseware TB'!$B$2:$B$281,1,0)</f>
        <v>Medical expenses</v>
      </c>
    </row>
    <row r="221" spans="1:6">
      <c r="A221" s="16" t="s">
        <v>271</v>
      </c>
      <c r="B221" s="24">
        <v>101716008</v>
      </c>
      <c r="C221" s="24"/>
      <c r="D221" s="3">
        <f t="shared" ref="D221:D231" si="4">ROUND(B221-C221,0)</f>
        <v>101716008</v>
      </c>
      <c r="E221" t="s">
        <v>437</v>
      </c>
      <c r="F221" t="str">
        <f>VLOOKUP($A221,'Caseware TB'!$B$2:$B$281,1,0)</f>
        <v>NSSF Employer Contribution</v>
      </c>
    </row>
    <row r="222" spans="1:6">
      <c r="A222" s="12" t="s">
        <v>273</v>
      </c>
      <c r="B222" s="24">
        <v>1114433111</v>
      </c>
      <c r="C222" s="24"/>
      <c r="D222" s="3">
        <f t="shared" si="4"/>
        <v>1114433111</v>
      </c>
      <c r="E222" t="s">
        <v>437</v>
      </c>
      <c r="F222" t="str">
        <f>VLOOKUP($A222,'Caseware TB'!$B$2:$B$281,1,0)</f>
        <v>Salary &amp; Wages</v>
      </c>
    </row>
    <row r="223" spans="1:6">
      <c r="A223" s="11" t="s">
        <v>275</v>
      </c>
      <c r="B223" s="24">
        <v>240042447.81</v>
      </c>
      <c r="C223" s="24"/>
      <c r="D223" s="3">
        <f t="shared" si="4"/>
        <v>240042448</v>
      </c>
      <c r="E223" t="s">
        <v>437</v>
      </c>
      <c r="F223" t="str">
        <f>VLOOKUP($A223,'Caseware TB'!$B$2:$B$281,1,0)</f>
        <v>Staff Welfare</v>
      </c>
    </row>
    <row r="224" spans="1:6">
      <c r="A224" s="11" t="s">
        <v>295</v>
      </c>
      <c r="B224" s="25">
        <v>80434962.950000003</v>
      </c>
      <c r="C224" s="25"/>
      <c r="D224" s="3">
        <f t="shared" si="4"/>
        <v>80434963</v>
      </c>
      <c r="E224" t="s">
        <v>437</v>
      </c>
      <c r="F224" t="str">
        <f>VLOOKUP($A224,'Caseware TB'!$B$2:$B$281,1,0)</f>
        <v>Staff Welfare - Provision and Food Items</v>
      </c>
    </row>
    <row r="225" spans="1:6">
      <c r="A225" s="11" t="s">
        <v>296</v>
      </c>
      <c r="B225" s="25">
        <v>18000000</v>
      </c>
      <c r="C225" s="25"/>
      <c r="D225" s="3">
        <f t="shared" si="4"/>
        <v>18000000</v>
      </c>
      <c r="E225" t="s">
        <v>437</v>
      </c>
      <c r="F225" t="str">
        <f>VLOOKUP($A225,'Caseware TB'!$B$2:$B$281,1,0)</f>
        <v>Staff Welfare - Staff Accomadation</v>
      </c>
    </row>
    <row r="226" spans="1:6">
      <c r="A226" s="14" t="s">
        <v>322</v>
      </c>
      <c r="B226" s="25">
        <v>23215940.210000001</v>
      </c>
      <c r="C226" s="25"/>
      <c r="D226" s="3">
        <f t="shared" si="4"/>
        <v>23215940</v>
      </c>
      <c r="E226" t="s">
        <v>437</v>
      </c>
      <c r="F226" t="str">
        <f>VLOOKUP($A226,'Caseware TB'!$B$2:$B$281,1,0)</f>
        <v>Bank Charges</v>
      </c>
    </row>
    <row r="227" spans="1:6">
      <c r="A227" s="14" t="s">
        <v>335</v>
      </c>
      <c r="B227" s="25">
        <v>994337.71</v>
      </c>
      <c r="C227" s="25"/>
      <c r="D227" s="3">
        <f t="shared" si="4"/>
        <v>994338</v>
      </c>
      <c r="E227" t="s">
        <v>437</v>
      </c>
      <c r="F227" t="str">
        <f>VLOOKUP($A227,'Caseware TB'!$B$2:$B$281,1,0)</f>
        <v>Insurance</v>
      </c>
    </row>
    <row r="228" spans="1:6">
      <c r="A228" s="11" t="s">
        <v>432</v>
      </c>
      <c r="B228" s="25">
        <v>15779034.529999999</v>
      </c>
      <c r="C228" s="25"/>
      <c r="D228" s="3">
        <f t="shared" si="4"/>
        <v>15779035</v>
      </c>
      <c r="E228" t="s">
        <v>437</v>
      </c>
      <c r="F228" t="str">
        <f>VLOOKUP($A228,'Caseware TB'!$B$2:$B$281,1,0)</f>
        <v>Insurance workmen compensation</v>
      </c>
    </row>
    <row r="229" spans="1:6">
      <c r="A229" s="11" t="s">
        <v>325</v>
      </c>
      <c r="B229" s="25">
        <v>370925784.05000001</v>
      </c>
      <c r="C229" s="25"/>
      <c r="D229" s="3">
        <f t="shared" si="4"/>
        <v>370925784</v>
      </c>
      <c r="E229" t="s">
        <v>437</v>
      </c>
      <c r="F229" t="str">
        <f>VLOOKUP($A229,'Caseware TB'!$B$2:$B$281,1,0)</f>
        <v>Realised foreign exchange (Gain) / Loss</v>
      </c>
    </row>
    <row r="230" spans="1:6">
      <c r="A230" s="12" t="s">
        <v>327</v>
      </c>
      <c r="B230" s="25"/>
      <c r="C230" s="25">
        <v>2331297813.5999999</v>
      </c>
      <c r="D230" s="3">
        <f t="shared" si="4"/>
        <v>-2331297814</v>
      </c>
      <c r="E230" t="s">
        <v>437</v>
      </c>
      <c r="F230" t="str">
        <f>VLOOKUP($A230,'Caseware TB'!$B$2:$B$281,1,0)</f>
        <v>Un-Realised Foreign Exchange Loss / (Gain)</v>
      </c>
    </row>
    <row r="231" spans="1:6">
      <c r="A231" s="20" t="s">
        <v>433</v>
      </c>
      <c r="B231" s="25">
        <v>0.01</v>
      </c>
      <c r="C231" s="25"/>
      <c r="D231" s="3">
        <f t="shared" si="4"/>
        <v>0</v>
      </c>
    </row>
    <row r="232" spans="1:6">
      <c r="A232" s="21" t="s">
        <v>434</v>
      </c>
      <c r="B232" s="23">
        <f>SUM(B8:B231)</f>
        <v>147577654975.47998</v>
      </c>
      <c r="C232" s="23">
        <f>SUM(C8:C231)</f>
        <v>147577654975.48001</v>
      </c>
      <c r="D232" s="3">
        <f>SUM(D8:D231)</f>
        <v>0</v>
      </c>
    </row>
    <row r="233" spans="1:6">
      <c r="C233" s="2">
        <f>+B232-C232</f>
        <v>0</v>
      </c>
    </row>
  </sheetData>
  <autoFilter ref="A7:H233"/>
  <mergeCells count="6">
    <mergeCell ref="B6:C6"/>
    <mergeCell ref="A1:C1"/>
    <mergeCell ref="A2:C2"/>
    <mergeCell ref="A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Caseware TB</vt:lpstr>
      <vt:lpstr>Tally 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Rathi</dc:creator>
  <cp:lastModifiedBy>Admin</cp:lastModifiedBy>
  <dcterms:created xsi:type="dcterms:W3CDTF">2025-05-15T05:58:03Z</dcterms:created>
  <dcterms:modified xsi:type="dcterms:W3CDTF">2025-06-23T10:47:26Z</dcterms:modified>
</cp:coreProperties>
</file>